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2" hidden="1">'Лист3'!$A$18:$I$400</definedName>
  </definedNames>
  <calcPr fullCalcOnLoad="1"/>
</workbook>
</file>

<file path=xl/sharedStrings.xml><?xml version="1.0" encoding="utf-8"?>
<sst xmlns="http://schemas.openxmlformats.org/spreadsheetml/2006/main" count="953" uniqueCount="417">
  <si>
    <t>Наименование кода</t>
  </si>
  <si>
    <t>Сумма</t>
  </si>
  <si>
    <t>2016год</t>
  </si>
  <si>
    <t xml:space="preserve">Расходы на  обеспечение функций муниципальных органов </t>
  </si>
  <si>
    <t xml:space="preserve">Муниципальная программа  МО  "Эффективное  муниципальное  управление" </t>
  </si>
  <si>
    <t>Муниципальная программа  МО "Социальная поддержка населения"</t>
  </si>
  <si>
    <t>Подпрограмма "Доступная среда"</t>
  </si>
  <si>
    <t>Муниципальная программа "Развитие  культуры"</t>
  </si>
  <si>
    <t>Подпрограмма "Развитие дошкольного образования"</t>
  </si>
  <si>
    <t>Подпрограмма "Развитие общего образования"</t>
  </si>
  <si>
    <t>Всего расходов</t>
  </si>
  <si>
    <t>Осуществление полномочий  Калининградской области  по определению перечня  должностных лиц,  уполномоченных составлять протоколы об административных  правонарушениях</t>
  </si>
  <si>
    <t xml:space="preserve">Осуществление полномочий  по составлению (изменению) списков кандидатов в присяжные заседатели федеральных судов общей юрисдикции в Российской Федерации </t>
  </si>
  <si>
    <t>Расходы на уплату членских взносов в Ассоциацию муниципальных образований Калининградской области</t>
  </si>
  <si>
    <t>Проведение ремонта автомобильных дорог  общего пользования муниципального значения</t>
  </si>
  <si>
    <t xml:space="preserve">Муниципальная программа "Развитие жилищно-коммунального хозяйства " </t>
  </si>
  <si>
    <t>Проведение социально значимых мероприятий в сфере культуры</t>
  </si>
  <si>
    <t>Приложение №11</t>
  </si>
  <si>
    <t>к решению окружного Совета депутатов</t>
  </si>
  <si>
    <t>Зеленоградского городского округа</t>
  </si>
  <si>
    <t>"О бюджете  МО "Зеленоградский городской округ" на 2016 год"</t>
  </si>
  <si>
    <t xml:space="preserve">Глава МО "Зеленоградский городской округ" </t>
  </si>
  <si>
    <t>Муниципальная программа МО "Развитие образования в муниципальном образовании Зеленоградский городской округ"</t>
  </si>
  <si>
    <t>Подпрограмма " Совершенствование мер  социальной поддержки  отдельных категория граждан"</t>
  </si>
  <si>
    <t>Предоставление   муниципальных гарантий  муниципальным служащим  в соответствии с Решением  районного Совет депутатов  от 28.02.2011г. № 63 "об утверждении Положения " О  порядке назначения и выплаты пенсии  за  выслугу лет  муниципальным служащим и лицам, замещавшим муниципальные должности  в муниципальном образовании "Зеленоградский район"</t>
  </si>
  <si>
    <t>Содержание детей-сирот и детей, оставшихся без попечения родителей, переданных на воспитание под опеку (попечительство), в приемные и патронатные семьи, а также выплата  вознаграждения приемным родителям и патронатным воспитателям</t>
  </si>
  <si>
    <t>Адаптация  учреждений   обслуживающих население  доступности для инвалидов.</t>
  </si>
  <si>
    <t xml:space="preserve">Муниципальная программа "Развитие гражданского общества" </t>
  </si>
  <si>
    <t>Муниципальная программа "Эффективные финансы"</t>
  </si>
  <si>
    <t>Сопровождение и  модернизация  программных комплексов автоматизации бюджетного процесса</t>
  </si>
  <si>
    <t>Резервный фонд администрации МО "Зеленоградский городской округ"</t>
  </si>
  <si>
    <t>Резервный фонд по предупреждению  и ликвидации последствий  чрезвычайных ситуаций  и стихийных бедствий  администрации МО "Зеленоградский городской округ"</t>
  </si>
  <si>
    <t xml:space="preserve">Осуществление переданных  полномочий Российской Федерации на государственную регистрацию актов гражданского состояния </t>
  </si>
  <si>
    <t>Предоставление ежемесячных выплат почетным гражданам  муниципального образования "Зеленоградский городской округ"  в соответствии решением районного Совета депутатов от 30.01.2004г. №304</t>
  </si>
  <si>
    <t xml:space="preserve">Предоставление срочной адресной помощи гражданам, оказавшимся в трудной жизненной ситуации, в соответствии с  постановлением администрации МО "Зеленоградский район" от 12.01.2011г. №10 "Об организации работ по оказанию адресной помощи населению "Зеленоградского района" </t>
  </si>
  <si>
    <t xml:space="preserve">Депутаты окружного Совета </t>
  </si>
  <si>
    <t>Непрограммные направления расходов</t>
  </si>
  <si>
    <t xml:space="preserve">Исполнение судебных актов  по обращению взыскания на средства бюджета городского округа </t>
  </si>
  <si>
    <t>0210070620</t>
  </si>
  <si>
    <t>Целевая статья расходов (ЦСР)</t>
  </si>
  <si>
    <t>Вид расходов  (ВР)</t>
  </si>
  <si>
    <t>тыс. руб.</t>
  </si>
  <si>
    <t>600</t>
  </si>
  <si>
    <t>Предоставление субсидий бюджетным, автономным  учреждениям  и иным некомерческим организациям</t>
  </si>
  <si>
    <t>0210001010</t>
  </si>
  <si>
    <t>0210000000</t>
  </si>
  <si>
    <t xml:space="preserve">Основное мероприятие "Профилактика  безнадзорности и правонарушений  несовершеннолетних" </t>
  </si>
  <si>
    <t>0300070720</t>
  </si>
  <si>
    <t>Расходы  на выплаты персоналу  в целях обеспечения  выполнения функций  государственными (муниципальными)  органами,  казенными учреждениями,  органами управления государственными внебюджетными фондами</t>
  </si>
  <si>
    <t>100</t>
  </si>
  <si>
    <t>Закупка товаров, работ и услуг для  государственных (муниципальных) нужд</t>
  </si>
  <si>
    <t>200</t>
  </si>
  <si>
    <t>0300070670</t>
  </si>
  <si>
    <t>Основное мероприятие "Финансовое обеспечение  исполнительного органа  муниципальной власти  за счет переданных полномочий на руководство в  сфере социальной поддержки населения"</t>
  </si>
  <si>
    <t>Основное мероприятие "Обеспечению присмотра и ухода за детьми муниципальных дошкольных организаций "</t>
  </si>
  <si>
    <t>Основное  мероприятие "Обеспечение государственных гарантий  реализации прав на получение  бесплатного дошкольного образования  в муниципальных дошкольных образовательных организациях"</t>
  </si>
  <si>
    <t xml:space="preserve">Основное мероприятие "Обеспечение государственных гарантий  реализации прав на получение  бесплатного начального общего,  основного общего, среднего  общего образования в муниципальных общеобразовательных  организациях" </t>
  </si>
  <si>
    <t>0220000000</t>
  </si>
  <si>
    <t>Предоставление  государственных  услуг (выполнение  работ) по  начальному общему,  основному общему и среднему общему образованию</t>
  </si>
  <si>
    <t>Предоставление муниципальных услуг в части обеспечения начального общего, основного общего  и среднего общего   образования</t>
  </si>
  <si>
    <t xml:space="preserve">Предоставление питания льготных категорий обучающихся </t>
  </si>
  <si>
    <t>0221000000</t>
  </si>
  <si>
    <t>0221070620</t>
  </si>
  <si>
    <t>0221001010</t>
  </si>
  <si>
    <t>0221002010</t>
  </si>
  <si>
    <t>Основное мероприяти "Предоставление дополнительного образования"</t>
  </si>
  <si>
    <t>0222000000</t>
  </si>
  <si>
    <t>Предоставление муниципальных услуг  по дополнительному образованию</t>
  </si>
  <si>
    <t>0222001010</t>
  </si>
  <si>
    <t>Основное мероприятие "Финансовое обеспечение  исполнительного органа  муниципальной власти "</t>
  </si>
  <si>
    <t>0200001010</t>
  </si>
  <si>
    <t>800</t>
  </si>
  <si>
    <t>Иные бюджетные ассигновнаия</t>
  </si>
  <si>
    <t>Основное мероприятие "Проведение конкурсных  мероприятий, направленных на развитие профессионального мастерства педагогических работников"  "</t>
  </si>
  <si>
    <t>0200002010</t>
  </si>
  <si>
    <t>Проведение  мероприятий</t>
  </si>
  <si>
    <t xml:space="preserve">0200000000  </t>
  </si>
  <si>
    <t>0500000000</t>
  </si>
  <si>
    <t>Подпрограмма "Доступное и комфортное жилье"</t>
  </si>
  <si>
    <t>Основное мероприятие "Благоустройство территории  муниципального образования"</t>
  </si>
  <si>
    <t>0510000000</t>
  </si>
  <si>
    <t>Подпрограмма " Развитие системы социального обслуживания населения  и повышения качества  жизни   граждан  старшего поколения"</t>
  </si>
  <si>
    <t>0320000000</t>
  </si>
  <si>
    <t xml:space="preserve">Основное мероприятие"Социальное обслуживание граждан- получателей  социальных услуг" </t>
  </si>
  <si>
    <t>0320070710</t>
  </si>
  <si>
    <t>Субвенции на обеспечение полномочий Калининградской области  по социальному обслуживанию граждан пожилого возроста и инвалидов</t>
  </si>
  <si>
    <t>032070710</t>
  </si>
  <si>
    <t>0300000000</t>
  </si>
  <si>
    <t xml:space="preserve">Подпрограмма "Совершенствование мер  социальной поддержки  детей и семей  с детьми" </t>
  </si>
  <si>
    <t>0330000000</t>
  </si>
  <si>
    <t>Основное мороприятие "Обеспечение социальной поддержки  детей и семей, имеющих детей"</t>
  </si>
  <si>
    <t>0330070640</t>
  </si>
  <si>
    <t>Обеспечение  исполнительного органа  муниципальной власти  за счет переданных полномочий на руководство по организации  и осуществлению опеки и попечительства над несовершеннолетними детьми</t>
  </si>
  <si>
    <t>Обеспечение  исполнительного органа  муниципальной власти  за счет переданных полномочий на руководство по организации  и осуществлению опеки и попечительству над совершеннолетними   гражданами</t>
  </si>
  <si>
    <t>032070650</t>
  </si>
  <si>
    <t>Социальное обеспечение и иные выплаты населению</t>
  </si>
  <si>
    <t>0330070610</t>
  </si>
  <si>
    <t>300</t>
  </si>
  <si>
    <t>0511000000</t>
  </si>
  <si>
    <t xml:space="preserve">Муниципальная программа "Развитие сельского хозяйства" </t>
  </si>
  <si>
    <t>0600000000</t>
  </si>
  <si>
    <t>Субвенция на проведение всеросийской сельскохозяйственной переписи в 2016 году.</t>
  </si>
  <si>
    <t xml:space="preserve">Основное мероприятие "Обеспечение выполнение органами местного самоуправления  переданных государственных полномочий" </t>
  </si>
  <si>
    <t>0601000000</t>
  </si>
  <si>
    <t>0601070660</t>
  </si>
  <si>
    <t>06010R3910</t>
  </si>
  <si>
    <t>Обеспечение  исполнительного органа  муниципальной власти  за счет переданных полномочий на руководство по организации  работы комиссии по делам   несовершеннолетних  и защите их прав</t>
  </si>
  <si>
    <t>Обеспечение  исполнительного органа  муниципальной власти  за счет переданных полномочий руководство  в сфере социальной политики</t>
  </si>
  <si>
    <t>Обеспечение  исполнительного органа  муниципальной власти  за счет переданных полномочий в части  руководство в  сфере сельского хозяйства"</t>
  </si>
  <si>
    <t>Подпрограмма "Организация отдыха и оздоровления детей"</t>
  </si>
  <si>
    <t>Основное  мероприятие "Организация оздоровительного отдыха  и занятости детей"</t>
  </si>
  <si>
    <t>0340070120</t>
  </si>
  <si>
    <t>0340000000</t>
  </si>
  <si>
    <t>Основное  мероприятие " Материальное обеспечение  присяжных заседателей"</t>
  </si>
  <si>
    <t>0700000000</t>
  </si>
  <si>
    <t>0700051200</t>
  </si>
  <si>
    <t>0700059300</t>
  </si>
  <si>
    <t>Основное мероприятие "Государственная поддержка  сельского хозяйства  и регулирование рынков  сельскохозяйственной продукции"</t>
  </si>
  <si>
    <t>Подпрограмма " Поддержка  сельскохозяйственного производства"</t>
  </si>
  <si>
    <t xml:space="preserve">Субвенция бюджетам муниципальных образований на возмещение части процентной ставки  по краткосрочным кредитам (займам)  на развитие растениводства, переработки и реализации растениводства (Ф.Б.)                              </t>
  </si>
  <si>
    <t>0610000000</t>
  </si>
  <si>
    <t>0610050380</t>
  </si>
  <si>
    <t xml:space="preserve">Субвенция бюджетам муниципальных образований на возмещение части процентной ставки  по краткосрочным кредитам (займам)  на развитие растениводства, переработки и реализации растениводства (О.Б.)                              </t>
  </si>
  <si>
    <t>06100R0380</t>
  </si>
  <si>
    <t xml:space="preserve">Субвенция бюджетам муниципальных образований на возмещение части процентной ставки  по  инвестиционным кредитам (займам)  на развитие растениводства,переработки и  развития инфраструктуры  и логистического обеспечения рынков продукции растениводства (Ф.Б.)                           </t>
  </si>
  <si>
    <t>0610050390</t>
  </si>
  <si>
    <t xml:space="preserve">Субвенция бюджетам муниципальных образований на возмещение части процентной ставки  по  инвестиционным кредитам (займам)  на развитие растениводства,переработки и  развития инфраструктуры  и логистического обеспечения рынков продукции растениводства (0.Б.)                           </t>
  </si>
  <si>
    <t>06100R0390</t>
  </si>
  <si>
    <t>Субвенция бюджетам муниципальных образований в части оказание несвязанной поддержки  сельскохозяйственным  товаропроизводителям в области  растениводства (Ф.Б.)</t>
  </si>
  <si>
    <t>0610050410</t>
  </si>
  <si>
    <t>Субвенция бюджетам муниципальных образований в части оказание несвязанной поддержки  сельскохозяйственным  товаропроизводителям в области  растениводства (О.Б.)</t>
  </si>
  <si>
    <t>06100R410</t>
  </si>
  <si>
    <t>Субвенция бюджетам муниципальных образований в части оказание  поддержки  племенного животноводства (Ф.Б.)</t>
  </si>
  <si>
    <t>0610050420</t>
  </si>
  <si>
    <t>Субвенция бюджетам муниципальных образований в части оказание  поддержки  племенного животноводства (О.Б.)</t>
  </si>
  <si>
    <t>06100R420</t>
  </si>
  <si>
    <t>Субвенция бюджетам муниципальных образований в части субсидирования на 1 киллограмм  реализации  и (или)  отгруженного  на собственную переработку молока (Ф.Б.)</t>
  </si>
  <si>
    <t>0610050430</t>
  </si>
  <si>
    <t>Субвенция бюджетам муниципальных образований в части субсидирования на 1 киллограмм  реализации  и (или)  отгруженного  на собственную переработку молока (О.Б.)</t>
  </si>
  <si>
    <t>06100R0430</t>
  </si>
  <si>
    <t>Субвенция бюджетам муниципальных образований на возмещение  части процентной ставки по краткосрочным кредитам (займам) на развитие животноводства (Ф.Б.)</t>
  </si>
  <si>
    <t>0610050470</t>
  </si>
  <si>
    <t>Субвенция бюджетам муниципальных образований на возмещение  части процентной ставки по краткосрочным кредитам (займам) на развитие животноводства (О.Б.)</t>
  </si>
  <si>
    <t>06100R0470</t>
  </si>
  <si>
    <t xml:space="preserve">Субвенция бюджетам муниципальных образований на возмещение  части процентной ставки по инвестиционным  кредитам (займам) на развитие животноводства,  переработку и  развитие инфраструктуры и логистического  обеспечения  рынков продукцией животноводства (Ф.Б.) </t>
  </si>
  <si>
    <t>0610050480</t>
  </si>
  <si>
    <t xml:space="preserve">Субвенция бюджетам муниципальных образований на возмещение  части процентной ставки по инвестиционным  кредитам (займам) на развитие животноводства,  переработку и  развитие инфраструктуры и логистического  обеспечения  рынков продукцией животноводства (О.Б.) </t>
  </si>
  <si>
    <t>06100R0480</t>
  </si>
  <si>
    <t>Субвенция бюджетам муниципальных образований на возмещение  части процентной ставки по инвестиционным  кредитам (займам) на строительство и реконструкцию  объектов  мясного скотоводства  (Ф.Б.)</t>
  </si>
  <si>
    <t>0610050520</t>
  </si>
  <si>
    <t>Субвенция бюджетам муниципальных образований на  поддержку начинающих фермеров   (Ф.Б.)</t>
  </si>
  <si>
    <t>0610050530</t>
  </si>
  <si>
    <t>Субвенция бюджетам муниципальных образований на  поддержку начинающих фермеров (О.Б.)</t>
  </si>
  <si>
    <t>06100R0530</t>
  </si>
  <si>
    <t xml:space="preserve">Субвенция бюджетам муниципальных образований на  возмещение части процентной ставки по долгосрочным,  среднесрочным и краткосрочным кредитам, взятыми малями формами хозяйствованиями (Ф.Б.) </t>
  </si>
  <si>
    <t>0610050550</t>
  </si>
  <si>
    <t xml:space="preserve">Субвенция бюджетам муниципальных образований на  возмещение части процентной ставки по долгосрочным,  среднесрочным и краткосрочным кредитам, взятыми малями формами хозяйствованиями (О.Б.) </t>
  </si>
  <si>
    <t>06100R0550</t>
  </si>
  <si>
    <t>Субвенция бюджетам муниципальных образований на возмещение части  затрат  на строительство овцеводческих и козоводческих ферм и приобретение  племенного поголовья овец и коз (О.Б.)</t>
  </si>
  <si>
    <t>0610070680</t>
  </si>
  <si>
    <t>Субвенция бюджетам муниципальных образований на возмещение части  затрат  на строительство  и оснощение  тепличных комплексов (включая объекты  инфраструктуры)  для круглогодичного использования (О.Б.)</t>
  </si>
  <si>
    <t>0610070690</t>
  </si>
  <si>
    <t>Субвенция бюджетам муниципальных образований на  возмещение части затрат  сельскохозяйственных организаций, крестьянских (фермерских)  хозяйств и индивидуальных  предпринимателей,  осуществляющих  производство селскохозяйственной продукции, на  приобретение оборудования машин и механизмов для молочного скотоводства  (О.Б.)</t>
  </si>
  <si>
    <t>0610070750</t>
  </si>
  <si>
    <t>Субвенция бюджетам муниципальных образований на  возмещение части затрат при приобретении машин и оборудования  используемых  в растениводстве (О.Б.)</t>
  </si>
  <si>
    <t>0610070770</t>
  </si>
  <si>
    <t>Субвенция бюджетам муниципальных образований на  возмещение части затрат на содержание  коров молочного направления и  товарных хозяйств  (О.Б.)</t>
  </si>
  <si>
    <t>0610070780</t>
  </si>
  <si>
    <t>Субвенция бюджетам муниципальных образований на  возмещение части затрат на строительство, модернизацию и техническое оснащение свиноводческих комплексов полного цикла  боен  (О.Б.)</t>
  </si>
  <si>
    <t>0610070790</t>
  </si>
  <si>
    <t>Субвенция бюджетам муниципальных образований на  возмещение части затрат  при строительстве  (реконструкции)  реализации сельскохозяйственной продукции, логистических  и распределительных  центров по сбыту сельскохозяйственной продукции, включая объекты инфраструктуры (О.Б.)</t>
  </si>
  <si>
    <t>0610070840</t>
  </si>
  <si>
    <t>Субвенция бюджетам муниципальных образований на  возмещение части  процентной ставки  по инвестиционным кредитам  на развитие свиноводства  (О.Б.)</t>
  </si>
  <si>
    <t>0610070220</t>
  </si>
  <si>
    <t>Субвенция бюджетам муниципальных образований на  возмещение части   затрат  сельскохозяйственных  организаций, крестьянских (фермерских)  хозяйств на строительство, реконструкцию и модернизацию  птицеводческих   комплексов (О.Б.)</t>
  </si>
  <si>
    <t>0610070860</t>
  </si>
  <si>
    <t xml:space="preserve">Подпрограмма "Вовлечение в оборот земель сельскохозяйственного назначения на территории муниципального образования Зеленоградский городской округ"" </t>
  </si>
  <si>
    <t>Основное  мероприятия "Проведение культуртехнических работ"</t>
  </si>
  <si>
    <t>Субвенция бюджетам муниципальных образований на проведение мелиоративных и агрохимических мероприятий</t>
  </si>
  <si>
    <t>0620000000</t>
  </si>
  <si>
    <t>Основное мероприятия "Вовлечение в оборот неиспользуемой пашни"</t>
  </si>
  <si>
    <t>Субвенция бюджетам муниципальных образований на  возмещение части затрат на  вовлечение  и обработку  неиспользуемой пашни</t>
  </si>
  <si>
    <t>0620100000</t>
  </si>
  <si>
    <t>0620170280</t>
  </si>
  <si>
    <t>0620200000</t>
  </si>
  <si>
    <t>0620270290</t>
  </si>
  <si>
    <t>Субвенции  бюджетам муниципальных образований на компенсацию части затрат   на проведение химических мер борьбы  с борьщевеком Сосновского</t>
  </si>
  <si>
    <t>0620170870</t>
  </si>
  <si>
    <t>0602001010</t>
  </si>
  <si>
    <t>Основное мероприятие "Возмещение части затрат на  обследование молока и молочной продукции  гражданам реализующим молоко"</t>
  </si>
  <si>
    <t xml:space="preserve">Субсидия на  возмещение части затрат на обследование молока и молочной продукции гражданам реализующим молоко                </t>
  </si>
  <si>
    <t>0603001010</t>
  </si>
  <si>
    <t>Субвенция бюджетам муниципальных образований на  возмещение части затрат на  вовлечение  и обработку  неиспользуемой пашни  (О.Б.)</t>
  </si>
  <si>
    <t>0620001010</t>
  </si>
  <si>
    <t>Подпрограмма "Развитие сельских территорий"</t>
  </si>
  <si>
    <t>Основное мероприятие "Развитие сельских территориий"</t>
  </si>
  <si>
    <t>Субвенции  гражданам на приобретение жилья на селе</t>
  </si>
  <si>
    <t>0630001010</t>
  </si>
  <si>
    <t>Основное мероприятие "Обеспечение главы муниципального образования "Зеленоградский городской округ"</t>
  </si>
  <si>
    <t>0100000000</t>
  </si>
  <si>
    <t>0101001010</t>
  </si>
  <si>
    <t>Основное мероприятие "Обеспечение главы администрации  муниципального образования "Зеленоградский городской округ"</t>
  </si>
  <si>
    <t>0102001010</t>
  </si>
  <si>
    <t>Глава администрации муниципального образования "Зеленограсдкий городской округ"</t>
  </si>
  <si>
    <t>Основное мероприятие "Финансове обеспечение исполнительных органов  муниципальной власти "</t>
  </si>
  <si>
    <t>Расходы на обеспечение  функций  муниципальных органов исполнительной власти</t>
  </si>
  <si>
    <t>0103001010</t>
  </si>
  <si>
    <t>Основное мероприятие "Финансове обеспечение казенных учреждений"</t>
  </si>
  <si>
    <t>0104001010</t>
  </si>
  <si>
    <t>Основное мероприятие "Финансирование расходов на участие в Ассоциации  муниципальных образований"</t>
  </si>
  <si>
    <t>0105001010</t>
  </si>
  <si>
    <t>0800000000</t>
  </si>
  <si>
    <t>Основное мероприятие "Финансовое  обеспечение исполнительного органа  муниципальной власти"</t>
  </si>
  <si>
    <t>Основное мероприятие  "Организация бюджетного процесса"</t>
  </si>
  <si>
    <t>0801001010</t>
  </si>
  <si>
    <t>0802001010</t>
  </si>
  <si>
    <t>0701001010</t>
  </si>
  <si>
    <t>Основное мероприятие "Депутаты  окружного Совета"</t>
  </si>
  <si>
    <t>0702001010</t>
  </si>
  <si>
    <t>Муниципальная  программа "Безопасность"</t>
  </si>
  <si>
    <t xml:space="preserve">Основное мероприятие "Обеспечение  функционирования единой системы вызовов  экстренной оператинвной службы" </t>
  </si>
  <si>
    <t xml:space="preserve">Создание системы обеспечения вызовов  экмтренной оперативной службы по единому номеру "112" </t>
  </si>
  <si>
    <t>0900000000</t>
  </si>
  <si>
    <t>0901001010</t>
  </si>
  <si>
    <t>Основное мероприятие "Обеспечение противопожарных мероприятий на территории  городского округа"</t>
  </si>
  <si>
    <t>Предоставление  государственных услуг (выполнение работ)  по организации и осуществлению  пожарной безопасности,  гражданской  обороны и защиты населения и территории от  чрезвычайных ситуаций</t>
  </si>
  <si>
    <t>0902001010</t>
  </si>
  <si>
    <t>0310000000</t>
  </si>
  <si>
    <t>Основное мероприятие "Обеспечение социальной поддержки  отдельных категорий граждан"</t>
  </si>
  <si>
    <t>03100П1010</t>
  </si>
  <si>
    <t>03100П2010</t>
  </si>
  <si>
    <t>03100П3010</t>
  </si>
  <si>
    <t>Обеспечение дополнительным питанием тубинфицированных  детей  в соотвествии с Постановлением ГЛ МО "Зеленоградский район"   от 13.02.2008г. №126</t>
  </si>
  <si>
    <t>Организация проведения мероприятий  посвященным праздничным датам</t>
  </si>
  <si>
    <t>Основное мероприятие " Финансовое обеспечение проведения праздничных мероприятий"</t>
  </si>
  <si>
    <t>0300001010</t>
  </si>
  <si>
    <t>Организация коек сестренского ухода в соотвествии с Постановлением ГЛ МО "Зеленоградский район"  от 12.03.2008г. №300</t>
  </si>
  <si>
    <t>03100П4010</t>
  </si>
  <si>
    <t>Расходы на выплату  поошрительной степендии  многодетным  семьям в соответствии с Решением районного Совета депутатов МО "Зеленоградский район" от 31.03.2008г. №168</t>
  </si>
  <si>
    <t>03100П5010</t>
  </si>
  <si>
    <t>Расходы на содержание  социальной квартиры для пожилых  граждан</t>
  </si>
  <si>
    <t>03100П6010</t>
  </si>
  <si>
    <t>Организация отдыха детей находящихся в трудной жизненной ситуации (О.Б.)</t>
  </si>
  <si>
    <t>Организация отдыха детей находящихся в трудной жизненной ситуации (М.Б.)</t>
  </si>
  <si>
    <t>0340001010</t>
  </si>
  <si>
    <t>Организация проведения общественных работ (М.Б.)</t>
  </si>
  <si>
    <t>0340002010</t>
  </si>
  <si>
    <t>Основные мероприятия" Обеспечение доступности  инвалидов  для посещения муниципальных учреждений"</t>
  </si>
  <si>
    <t>0350001010</t>
  </si>
  <si>
    <t xml:space="preserve">Подпрограмма "Доступное и комфортное жилье" </t>
  </si>
  <si>
    <t xml:space="preserve">Основные меропниятия " Обеспечение жильем молодым  гражданам" </t>
  </si>
  <si>
    <t>0360001010</t>
  </si>
  <si>
    <t>Основное мероприятие " Осуществление библиотечного,  библиографического и  информационного  обслуживания  пользователей библиотеки"</t>
  </si>
  <si>
    <t>Расходы на обеспечение деятельности  (оказание услуг)  библиотек</t>
  </si>
  <si>
    <t>0400000000</t>
  </si>
  <si>
    <t>Основное  мероприятие "Проведение культурно-просветительных мероприятий"</t>
  </si>
  <si>
    <t>0400002010</t>
  </si>
  <si>
    <t>0400001010</t>
  </si>
  <si>
    <t>Расходы на обеспечение деятельности  (оказание услуг)   учреждений культуры</t>
  </si>
  <si>
    <t xml:space="preserve">Основное мероприятие "Осуществление   организации по  экспозиции музейных коллекций" </t>
  </si>
  <si>
    <t>Расходы на обеспечение деятельности (оказание услуг)    учреждений музея</t>
  </si>
  <si>
    <t>0400003010</t>
  </si>
  <si>
    <t>Основное мероприятие "Проведение культурно- просветительных  мероприятий"</t>
  </si>
  <si>
    <t>0400004010</t>
  </si>
  <si>
    <t>Осуществление мероприятий по благоустройству территории муниципального образования</t>
  </si>
  <si>
    <t>0511001010</t>
  </si>
  <si>
    <t xml:space="preserve">Осуществление расходов за ливневые стоки </t>
  </si>
  <si>
    <t>Основное мероприятие "Оплата капитального ремонта жилого фонда"</t>
  </si>
  <si>
    <t>0512000000</t>
  </si>
  <si>
    <t>0512070730</t>
  </si>
  <si>
    <t>0512001010</t>
  </si>
  <si>
    <t>0512002010</t>
  </si>
  <si>
    <t>Подпрограмма "Капитальный ремонт дорог общего  пользования"</t>
  </si>
  <si>
    <t>Осуществление мероприятий "Проведение работ по  капитальному ремонту дорог общего пользования"</t>
  </si>
  <si>
    <t>0520000000</t>
  </si>
  <si>
    <t>0520001010</t>
  </si>
  <si>
    <t>0530000000</t>
  </si>
  <si>
    <t>Осуществление мероприятий "Развитие коммунального хозяйства"</t>
  </si>
  <si>
    <t>0530001010</t>
  </si>
  <si>
    <t>Развитие коммунального хозяйства</t>
  </si>
  <si>
    <t xml:space="preserve">Расходы на обеспечение  деятельности  казённых учреждений </t>
  </si>
  <si>
    <t>Основное мероприятие "Финансове обеспечение многофункционального центра"</t>
  </si>
  <si>
    <t>Основное мероприятие "Проведение спортивно-массовых мероприятий"</t>
  </si>
  <si>
    <t>Организация и проведение спортивно-массовых мероприятий</t>
  </si>
  <si>
    <t>0400005010</t>
  </si>
  <si>
    <t>Муниципальная программа "Модернизация экономики"</t>
  </si>
  <si>
    <t xml:space="preserve">Основное мероприятие Организация  и проведение работ  по государственной кадастровой оценки" </t>
  </si>
  <si>
    <t xml:space="preserve">Организация  и проведение работ  по государственной кадастровой оценки </t>
  </si>
  <si>
    <t>1000000000</t>
  </si>
  <si>
    <t>1000001010</t>
  </si>
  <si>
    <t xml:space="preserve">Осуществление ежемесечных платежей за капитальный ремонт муниципальных квартиры </t>
  </si>
  <si>
    <t xml:space="preserve">Подпрограмма "Содержание и развитие коммунального хозяйства" </t>
  </si>
  <si>
    <t>Основное мероприятие "Обеспечение  документами территориального планировнаия  для размещение объектов муниципаального значения"</t>
  </si>
  <si>
    <t>Организация работы по формировнаию генерального плана  территории муниципального образовнаия</t>
  </si>
  <si>
    <t>1000002010</t>
  </si>
  <si>
    <t>Основное мероприятие "Определение границ муниципального образования в установленном порядке"</t>
  </si>
  <si>
    <t>Организация работ по межеванию  земельных участков</t>
  </si>
  <si>
    <t>1000003010</t>
  </si>
  <si>
    <t>9900001010</t>
  </si>
  <si>
    <t>Основное мероприятие "Мероприятия по обеспечению  массового информирования жителей муниципального образования"</t>
  </si>
  <si>
    <t>Размещение информационных материалов  с целью  информирования граждан  о вопросах социально-экономичесского развития  муниципального образования"</t>
  </si>
  <si>
    <t>0703001010</t>
  </si>
  <si>
    <t>9900002010</t>
  </si>
  <si>
    <t xml:space="preserve">Резервные фонды </t>
  </si>
  <si>
    <t>9900002110</t>
  </si>
  <si>
    <t>9900002210</t>
  </si>
  <si>
    <t>Транспортное обслуживание население</t>
  </si>
  <si>
    <t>1000004010</t>
  </si>
  <si>
    <t>Основное мероприятие " Организация транспортного обслуживания населения"</t>
  </si>
  <si>
    <t>Основное мероприятие "Повышение эффективности работы  организационных механизмов поддержки малого бизнеса"</t>
  </si>
  <si>
    <t>Обеспечение поддержки юридических лиц работующих в сфере малого бизнеса</t>
  </si>
  <si>
    <t>1000005010</t>
  </si>
  <si>
    <t>Капитальные вложения в объекты муниципальной собственности</t>
  </si>
  <si>
    <t>9900003010</t>
  </si>
  <si>
    <t>400</t>
  </si>
  <si>
    <t>Выплата выходного пособия работкам поселений в связи с ликвидацией в соответсивии с  Законом  Калининградской области  от   №420</t>
  </si>
  <si>
    <t>9900004010</t>
  </si>
  <si>
    <t>0320070000</t>
  </si>
  <si>
    <t>Организация отдыха детей всех групп здоровья в лагерях различных типов (О.Б.)</t>
  </si>
  <si>
    <t>0340071140</t>
  </si>
  <si>
    <t>0340070000</t>
  </si>
  <si>
    <t>Мероприятия по организации  обеспечению жильем молодых  семей (М.Б.)</t>
  </si>
  <si>
    <t>Обеспечение жильем молодых семей  (О.Б.)</t>
  </si>
  <si>
    <t>03600R0200</t>
  </si>
  <si>
    <t>Проведение капитального ремонта многоквартирных домов (О.Б.)</t>
  </si>
  <si>
    <t>Субсидии на решение вопросов местного значения в сфере жилищно-коммунального хозяйства (О.Б.)</t>
  </si>
  <si>
    <t>05300071120</t>
  </si>
  <si>
    <t>0630050180</t>
  </si>
  <si>
    <t>Проедоставление  социальных выплат на строительство (приобретение) жилья граждан, проживающих нв сельской местности, в том числе молодых семей и молодых специалистов (О.Б.)</t>
  </si>
  <si>
    <t>06300R0180</t>
  </si>
  <si>
    <t>Содержание морских пляжей  в границах муниципального образовнаия</t>
  </si>
  <si>
    <t>0512071380</t>
  </si>
  <si>
    <t>Субсидии на поддержку муниципальных газет (О.Б.)</t>
  </si>
  <si>
    <t>0703071250</t>
  </si>
  <si>
    <t>Приложение 6</t>
  </si>
  <si>
    <t xml:space="preserve">Адресный инвестиционный перечень объектов  капитального вложения в объекты муниципальной собственности </t>
  </si>
  <si>
    <t>Утверждено ассигнований</t>
  </si>
  <si>
    <t>Изменения</t>
  </si>
  <si>
    <t>Уточненные ассигнования</t>
  </si>
  <si>
    <t>Организация  бесплатной перевозки  обучающихся  в муниципальных  образовательных учреждениях</t>
  </si>
  <si>
    <t>0221071010</t>
  </si>
  <si>
    <t>Теплогенераторская на природном газе МАОУ ООШ по ул. Школьной д.1А в п. Грачевка Зеленоградского района</t>
  </si>
  <si>
    <t>0221ИО9394</t>
  </si>
  <si>
    <t>Обеспечение жильем молодых семей  (Ф.Б.)</t>
  </si>
  <si>
    <t>0360050200</t>
  </si>
  <si>
    <t>0511071350</t>
  </si>
  <si>
    <t>Газоснабжение квартала жилых жомов, нрасположенных в границах улиц 1-й Заречный переулок, 2-й Заречный переулок в п. Вишневое г. Зеленоградска</t>
  </si>
  <si>
    <t>053И0О9624</t>
  </si>
  <si>
    <t>Строительство распределительных газопроводов  высокого и низкого давления  в жилых домах пос. Холмогоровка</t>
  </si>
  <si>
    <t>053И0О9634</t>
  </si>
  <si>
    <t>Межпоселковый газопровод  от АГРС г. Зеленоградска, к п. Холмы, Безымянка, Надеждено-Луговское к индивидуальному парку Храброво</t>
  </si>
  <si>
    <t>053И450990</t>
  </si>
  <si>
    <t>Разработка проектной  и рабочей документации  по объекту "Газификация пос. Кострово, Логвино, Зеленоградского района"</t>
  </si>
  <si>
    <t>053ИО94009</t>
  </si>
  <si>
    <t>Разработка проектной документации по объекту "Распределительные газопроводы и газопроводы-вводы к жилым домам расположенным в п. Красноторовка, п. Охотное, п. Майское, п. Янтаровка, п. Априслово Зеленоградского района"</t>
  </si>
  <si>
    <t>053ИО94011</t>
  </si>
  <si>
    <t xml:space="preserve">Строительство 153-квартирного 9-тиэтажного жилого дома по ул. Окружной в г. Зеленоградске </t>
  </si>
  <si>
    <t>05ИБ094016</t>
  </si>
  <si>
    <t>Основное мероприятияе "Финансовое обеспечение муниципального казенного учреждение "Плантаже"</t>
  </si>
  <si>
    <t>0512003010</t>
  </si>
  <si>
    <t>Распределение бюджетных ассигнований  бюджета  Зеленоградского  городского округа  на 2016 год  по   целевым статьям  (муниципальным  программам   и непрограммным  направлениям  деятельности )                                                                        группам видов  классификации расходов</t>
  </si>
  <si>
    <t>№319 от 16 декабря 2015 года</t>
  </si>
  <si>
    <t>Приложение №3</t>
  </si>
  <si>
    <t>МО "Зеленоградский  городской округ"</t>
  </si>
  <si>
    <t>"О внесении изменений и дополнений в решение окружного Совета депутатов МО "Зеленоградский городской округ"  от 16 декабря 2015 года № 319 " О бюджете муниципального  образования "Зеленограсдкий городской округ"                   на 2016 год"</t>
  </si>
  <si>
    <t>изменения</t>
  </si>
  <si>
    <t>Устойчивое развитие сельских территорий (Ф.Б.)</t>
  </si>
  <si>
    <t>Организация  бесплатной перевозки обучающихся  к месту учебы, на  модернизацию  автобусного парка (О.Б.)</t>
  </si>
  <si>
    <t>0221071280</t>
  </si>
  <si>
    <t>Реализация  мероприятий ФЦП "Культура  России   (2012-2018 годы)" (Ф.Б.)</t>
  </si>
  <si>
    <t>0400050140</t>
  </si>
  <si>
    <t>Межпоселковый газопровод  от АГРС г. Зеленоградска к пос. Холмы, Безымянка, Надеждено-Луговское  Зеленоградского района  и к индустриальному  парку "Храброво"  (Ф.Б.)</t>
  </si>
  <si>
    <t>053И45099Р</t>
  </si>
  <si>
    <t>Межпоселковый газопровод  от АГРС г. Зеленоградска к пос. Холмы, Безымянка, Надеждено-Луговское  Зеленоградского района  и к индустриальному  парку "Храброво"  (О.Б.)</t>
  </si>
  <si>
    <t>053И1R099Р</t>
  </si>
  <si>
    <t>Разработка ПСД  по объекту "Газификация пос. Кострово, пос. Логвино Зеленогардского района" (О.Б.)</t>
  </si>
  <si>
    <t>Разработка ПСД по объекту "Распределительные газопроводы и газопроводы-вводы к жилым домам, расположенным в п. Красноторовка, п. Охотное, п. Сараево, п. Прислово Зеленоградского района"</t>
  </si>
  <si>
    <t>053ИО49011</t>
  </si>
  <si>
    <t>Разработка ПСД по объекту " Реконструкция очистных сооружений  в пос. Рыбачий Зеленоградского района"</t>
  </si>
  <si>
    <t>051ИО94019</t>
  </si>
  <si>
    <t>Субвенция бюджетам муниципальных образований в части возмещение процентной ставки по инвестиционным кредитам (займам) на строительство и реконструкцию объектов для молочного скотоводства (Ф.Б.)</t>
  </si>
  <si>
    <t>0610054440</t>
  </si>
  <si>
    <t>Субвенция бюджетам муниципальных образований в части возмещение процентной ставки по инвестиционным кредитам (займам) на строительство и реконструкцию объектов для молочного скотоводства (О.Б.)</t>
  </si>
  <si>
    <t>06100R4440</t>
  </si>
  <si>
    <t>Субвенция бюджетам муниципальных образований в части возмещение процентной ставки по краткосрочным кредитам (займам) на развитие малого скотоводства  (Ф.Б.)</t>
  </si>
  <si>
    <t>0610054430</t>
  </si>
  <si>
    <t>06100R4430</t>
  </si>
  <si>
    <t>Субвенция бюджетам муниципальных образований  на возмещение части прямых затрат на создание и модернизацию объектов животноводческих  комплексов молочного направления (молочных ферм), а также на приобретение техники и оборудования (О.Б.)</t>
  </si>
  <si>
    <t>06100R4420</t>
  </si>
  <si>
    <t>Субвенция бюджетам муниципальных образований на оказание несвязанной поддержки  сельскохозяйственным товаропроизводителям в области производства семенного картофеля и овощей открытогг грунта (Ф.Б.)</t>
  </si>
  <si>
    <t>0610054390</t>
  </si>
  <si>
    <t>Субвенция бюджетам муниципальных образований на оказание несвязанной поддержки  сельскохозяйственным товаропроизводителям в области производства семенного картофеля и овощей открытогг грунта (О.Б.)</t>
  </si>
  <si>
    <t>06100R4390</t>
  </si>
  <si>
    <t>Субвенция бюджетам муниципальных образований на грантовую поддержку сельскохозяйственных  потребительских кооперативов для развития материально-технической базы (Ф.Б.)</t>
  </si>
  <si>
    <t>0610054380</t>
  </si>
  <si>
    <t>Субвенция бюджетам  муниципальных образований на возмещение части затрат на приобретение элитных семян (Ф.Б.)</t>
  </si>
  <si>
    <t>0610050310</t>
  </si>
  <si>
    <t>Субвенция бюджетам  муниципальных образований на возмещение части затрат на приобретение элитных семян (О.Б.)</t>
  </si>
  <si>
    <t>06100R0310</t>
  </si>
  <si>
    <t>Субвенция бюджетам  муниципальных образований на  грантовую поддержку  сельскохозяйственных  потребительских кооперативов  для развития  материально-технической базы (О.Б.)</t>
  </si>
  <si>
    <t>06100R4380</t>
  </si>
  <si>
    <t>Субвенция бюджетам муниципальных образования  на возмещение части затрат  сельскохозяйственных товаропроизводителям при проведении агрохимического обследования сельскохозяйственных угодий (О.Б.)</t>
  </si>
  <si>
    <t>Субвенция бюджетам муниципальных  образований на возмещение части  затрат на закладку и уход за многолетними плодово-ягодными насождениями (Ф.Б.)</t>
  </si>
  <si>
    <t>Субвенция бюджетам муниципальных  образований на возмещение части  затрат на закладку и уход за многолетними плодово-ягодными насождениями (О.Б.)</t>
  </si>
  <si>
    <t>Субвенция бюджетам муниципальных образований  на развитие семейных животноводческих ферм (Ф.Б.)</t>
  </si>
  <si>
    <t>Субвенция бюджетам муниципальных образований  на развитие семейных животноводческих ферм (О.Б.)</t>
  </si>
  <si>
    <t xml:space="preserve">Проведение мероприятий по организации  отдыха и оздоровления детей, находящихся в трудной жизненной ситуации </t>
  </si>
  <si>
    <t>0340054570</t>
  </si>
  <si>
    <t>0610070820</t>
  </si>
  <si>
    <t>0610050340</t>
  </si>
  <si>
    <t>06100R0340</t>
  </si>
  <si>
    <t>0610050540</t>
  </si>
  <si>
    <t xml:space="preserve">Обслуживание муниципального долга </t>
  </si>
  <si>
    <t>Основное мероприятие "Обслуживание муниципального долга"</t>
  </si>
  <si>
    <t>0803001010</t>
  </si>
  <si>
    <t>700</t>
  </si>
  <si>
    <t xml:space="preserve">№80 от "01"августа  2016 год.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</si>
</sst>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i/>
      <sz val="12"/>
      <color indexed="60"/>
      <name val="Times New Roman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i/>
      <sz val="12"/>
      <color indexed="18"/>
      <name val="Times New Roman"/>
      <family val="1"/>
    </font>
    <font>
      <b/>
      <sz val="12"/>
      <color indexed="18"/>
      <name val="Times New Roman"/>
      <family val="1"/>
    </font>
    <font>
      <b/>
      <i/>
      <sz val="12"/>
      <name val="Times New Roman"/>
      <family val="1"/>
    </font>
    <font>
      <b/>
      <i/>
      <sz val="12"/>
      <color indexed="56"/>
      <name val="Times New Roman"/>
      <family val="1"/>
    </font>
    <font>
      <b/>
      <sz val="12"/>
      <color indexed="56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49" fontId="2" fillId="33" borderId="10" xfId="0" applyNumberFormat="1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2" fontId="3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/>
    </xf>
    <xf numFmtId="0" fontId="1" fillId="34" borderId="10" xfId="0" applyFont="1" applyFill="1" applyBorder="1" applyAlignment="1">
      <alignment/>
    </xf>
    <xf numFmtId="49" fontId="1" fillId="34" borderId="10" xfId="0" applyNumberFormat="1" applyFont="1" applyFill="1" applyBorder="1" applyAlignment="1">
      <alignment/>
    </xf>
    <xf numFmtId="2" fontId="1" fillId="34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3" fillId="0" borderId="10" xfId="0" applyNumberFormat="1" applyFont="1" applyFill="1" applyBorder="1" applyAlignment="1">
      <alignment/>
    </xf>
    <xf numFmtId="2" fontId="4" fillId="0" borderId="10" xfId="0" applyNumberFormat="1" applyFont="1" applyBorder="1" applyAlignment="1">
      <alignment/>
    </xf>
    <xf numFmtId="0" fontId="7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2" fontId="8" fillId="0" borderId="10" xfId="0" applyNumberFormat="1" applyFont="1" applyBorder="1" applyAlignment="1">
      <alignment/>
    </xf>
    <xf numFmtId="2" fontId="7" fillId="0" borderId="10" xfId="0" applyNumberFormat="1" applyFont="1" applyBorder="1" applyAlignment="1">
      <alignment/>
    </xf>
    <xf numFmtId="49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1" fillId="0" borderId="11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2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wrapText="1"/>
    </xf>
    <xf numFmtId="0" fontId="9" fillId="0" borderId="10" xfId="0" applyFont="1" applyBorder="1" applyAlignment="1">
      <alignment wrapText="1"/>
    </xf>
    <xf numFmtId="49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/>
    </xf>
    <xf numFmtId="0" fontId="10" fillId="0" borderId="10" xfId="0" applyFont="1" applyBorder="1" applyAlignment="1">
      <alignment wrapText="1"/>
    </xf>
    <xf numFmtId="49" fontId="10" fillId="0" borderId="10" xfId="0" applyNumberFormat="1" applyFont="1" applyBorder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 wrapText="1"/>
    </xf>
    <xf numFmtId="49" fontId="11" fillId="0" borderId="10" xfId="0" applyNumberFormat="1" applyFont="1" applyBorder="1" applyAlignment="1">
      <alignment/>
    </xf>
    <xf numFmtId="0" fontId="11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3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2" fontId="2" fillId="0" borderId="10" xfId="0" applyNumberFormat="1" applyFont="1" applyBorder="1" applyAlignment="1">
      <alignment/>
    </xf>
    <xf numFmtId="0" fontId="7" fillId="0" borderId="10" xfId="0" applyFont="1" applyFill="1" applyBorder="1" applyAlignment="1">
      <alignment wrapText="1"/>
    </xf>
    <xf numFmtId="0" fontId="8" fillId="0" borderId="10" xfId="0" applyFont="1" applyBorder="1" applyAlignment="1">
      <alignment horizontal="right"/>
    </xf>
    <xf numFmtId="49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4" xfId="0" applyFont="1" applyBorder="1" applyAlignment="1">
      <alignment wrapText="1"/>
    </xf>
    <xf numFmtId="0" fontId="1" fillId="0" borderId="14" xfId="0" applyFont="1" applyBorder="1" applyAlignment="1">
      <alignment/>
    </xf>
    <xf numFmtId="0" fontId="0" fillId="0" borderId="0" xfId="0" applyAlignment="1">
      <alignment horizontal="right"/>
    </xf>
    <xf numFmtId="0" fontId="1" fillId="0" borderId="11" xfId="0" applyFont="1" applyBorder="1" applyAlignment="1">
      <alignment wrapText="1"/>
    </xf>
    <xf numFmtId="0" fontId="1" fillId="0" borderId="11" xfId="0" applyFont="1" applyFill="1" applyBorder="1" applyAlignment="1">
      <alignment vertical="top" wrapText="1"/>
    </xf>
    <xf numFmtId="0" fontId="2" fillId="0" borderId="15" xfId="0" applyFont="1" applyFill="1" applyBorder="1" applyAlignment="1">
      <alignment vertical="center" wrapText="1"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178" fontId="13" fillId="0" borderId="0" xfId="43" applyFont="1" applyAlignment="1">
      <alignment/>
    </xf>
    <xf numFmtId="178" fontId="0" fillId="0" borderId="0" xfId="43" applyFont="1" applyAlignment="1">
      <alignment/>
    </xf>
    <xf numFmtId="0" fontId="1" fillId="0" borderId="16" xfId="0" applyFont="1" applyBorder="1" applyAlignment="1">
      <alignment wrapText="1"/>
    </xf>
    <xf numFmtId="0" fontId="13" fillId="0" borderId="0" xfId="0" applyFont="1" applyAlignment="1">
      <alignment horizontal="right"/>
    </xf>
    <xf numFmtId="0" fontId="12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49" fontId="0" fillId="0" borderId="0" xfId="0" applyNumberFormat="1" applyBorder="1" applyAlignment="1">
      <alignment horizontal="right"/>
    </xf>
    <xf numFmtId="0" fontId="0" fillId="0" borderId="0" xfId="0" applyAlignment="1">
      <alignment horizontal="right"/>
    </xf>
    <xf numFmtId="0" fontId="12" fillId="0" borderId="0" xfId="0" applyFont="1" applyAlignment="1">
      <alignment horizontal="right"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 horizontal="center" wrapText="1"/>
    </xf>
    <xf numFmtId="0" fontId="1" fillId="0" borderId="10" xfId="0" applyFont="1" applyBorder="1" applyAlignment="1">
      <alignment horizontal="center"/>
    </xf>
    <xf numFmtId="49" fontId="1" fillId="0" borderId="17" xfId="0" applyNumberFormat="1" applyFont="1" applyBorder="1" applyAlignment="1">
      <alignment horizontal="center" wrapText="1"/>
    </xf>
    <xf numFmtId="49" fontId="1" fillId="0" borderId="14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I402"/>
  <sheetViews>
    <sheetView tabSelected="1" zoomScale="85" zoomScaleNormal="85" zoomScalePageLayoutView="0" workbookViewId="0" topLeftCell="A1">
      <selection activeCell="K8" sqref="K8"/>
    </sheetView>
  </sheetViews>
  <sheetFormatPr defaultColWidth="9.140625" defaultRowHeight="12.75"/>
  <cols>
    <col min="1" max="1" width="46.140625" style="0" customWidth="1"/>
    <col min="2" max="2" width="14.140625" style="1" customWidth="1"/>
    <col min="3" max="3" width="7.421875" style="1" customWidth="1"/>
    <col min="4" max="4" width="0.13671875" style="0" customWidth="1"/>
    <col min="5" max="5" width="12.140625" style="0" hidden="1" customWidth="1"/>
    <col min="6" max="7" width="11.57421875" style="0" hidden="1" customWidth="1"/>
    <col min="8" max="8" width="6.421875" style="0" hidden="1" customWidth="1"/>
    <col min="9" max="9" width="15.28125" style="0" customWidth="1"/>
  </cols>
  <sheetData>
    <row r="2" spans="1:9" ht="15">
      <c r="A2" s="80" t="s">
        <v>362</v>
      </c>
      <c r="B2" s="80"/>
      <c r="C2" s="80"/>
      <c r="D2" s="80"/>
      <c r="E2" s="80"/>
      <c r="F2" s="80"/>
      <c r="G2" s="80"/>
      <c r="H2" s="80"/>
      <c r="I2" s="80"/>
    </row>
    <row r="3" spans="1:9" ht="12.75">
      <c r="A3" s="81" t="s">
        <v>18</v>
      </c>
      <c r="B3" s="81"/>
      <c r="C3" s="81"/>
      <c r="D3" s="81"/>
      <c r="E3" s="81"/>
      <c r="F3" s="81"/>
      <c r="G3" s="81"/>
      <c r="H3" s="81"/>
      <c r="I3" s="81"/>
    </row>
    <row r="4" spans="1:9" ht="12.75">
      <c r="A4" s="71"/>
      <c r="B4" s="70" t="s">
        <v>363</v>
      </c>
      <c r="C4" s="70"/>
      <c r="D4" s="70"/>
      <c r="E4" s="70"/>
      <c r="F4" s="70"/>
      <c r="G4" s="70"/>
      <c r="H4" s="71"/>
      <c r="I4" s="71"/>
    </row>
    <row r="5" spans="1:9" ht="45" customHeight="1">
      <c r="A5" s="82" t="s">
        <v>364</v>
      </c>
      <c r="B5" s="82"/>
      <c r="C5" s="82"/>
      <c r="D5" s="82"/>
      <c r="E5" s="82"/>
      <c r="F5" s="82"/>
      <c r="G5" s="82"/>
      <c r="H5" s="82"/>
      <c r="I5" s="82"/>
    </row>
    <row r="6" spans="2:7" ht="12.75">
      <c r="B6" s="70" t="s">
        <v>416</v>
      </c>
      <c r="C6" s="70"/>
      <c r="D6" s="70"/>
      <c r="E6" s="70"/>
      <c r="F6" s="70"/>
      <c r="G6" s="70"/>
    </row>
    <row r="7" ht="12.75">
      <c r="E7" s="66" t="s">
        <v>17</v>
      </c>
    </row>
    <row r="8" spans="1:9" ht="15">
      <c r="A8" s="80" t="s">
        <v>334</v>
      </c>
      <c r="B8" s="80"/>
      <c r="C8" s="80"/>
      <c r="D8" s="80"/>
      <c r="E8" s="80"/>
      <c r="F8" s="80"/>
      <c r="G8" s="80"/>
      <c r="H8" s="80"/>
      <c r="I8" s="80"/>
    </row>
    <row r="9" spans="1:9" ht="14.25">
      <c r="A9" s="75" t="s">
        <v>18</v>
      </c>
      <c r="B9" s="75"/>
      <c r="C9" s="75"/>
      <c r="D9" s="75"/>
      <c r="E9" s="75"/>
      <c r="F9" s="75"/>
      <c r="G9" s="75"/>
      <c r="H9" s="75"/>
      <c r="I9" s="75"/>
    </row>
    <row r="10" spans="1:9" ht="14.25">
      <c r="A10" s="75" t="s">
        <v>19</v>
      </c>
      <c r="B10" s="75"/>
      <c r="C10" s="75"/>
      <c r="D10" s="75"/>
      <c r="E10" s="75"/>
      <c r="F10" s="75"/>
      <c r="G10" s="75"/>
      <c r="H10" s="75"/>
      <c r="I10" s="75"/>
    </row>
    <row r="11" spans="1:9" ht="18" customHeight="1">
      <c r="A11" s="75" t="s">
        <v>20</v>
      </c>
      <c r="B11" s="75"/>
      <c r="C11" s="75"/>
      <c r="D11" s="75"/>
      <c r="E11" s="75"/>
      <c r="F11" s="75"/>
      <c r="G11" s="75"/>
      <c r="H11" s="75"/>
      <c r="I11" s="75"/>
    </row>
    <row r="12" spans="1:9" ht="18" customHeight="1">
      <c r="A12" s="72"/>
      <c r="B12" s="72" t="s">
        <v>361</v>
      </c>
      <c r="C12" s="72"/>
      <c r="D12" s="72"/>
      <c r="E12" s="72"/>
      <c r="F12" s="72"/>
      <c r="G12" s="72"/>
      <c r="H12" s="73"/>
      <c r="I12" s="73"/>
    </row>
    <row r="13" spans="2:5" ht="12.75">
      <c r="B13" s="79"/>
      <c r="C13" s="79"/>
      <c r="D13" s="79"/>
      <c r="E13" s="79"/>
    </row>
    <row r="14" spans="1:9" ht="69" customHeight="1">
      <c r="A14" s="76" t="s">
        <v>360</v>
      </c>
      <c r="B14" s="76"/>
      <c r="C14" s="76"/>
      <c r="D14" s="76"/>
      <c r="E14" s="76"/>
      <c r="F14" s="76"/>
      <c r="G14" s="76"/>
      <c r="H14" s="76"/>
      <c r="I14" s="76"/>
    </row>
    <row r="15" spans="3:7" ht="12.75">
      <c r="C15" s="78" t="s">
        <v>41</v>
      </c>
      <c r="D15" s="78"/>
      <c r="E15" s="78"/>
      <c r="F15" s="78"/>
      <c r="G15" s="78"/>
    </row>
    <row r="16" spans="1:9" ht="15.75">
      <c r="A16" s="83" t="s">
        <v>0</v>
      </c>
      <c r="B16" s="84" t="s">
        <v>39</v>
      </c>
      <c r="C16" s="84" t="s">
        <v>40</v>
      </c>
      <c r="D16" s="86" t="s">
        <v>1</v>
      </c>
      <c r="E16" s="86"/>
      <c r="F16" s="86"/>
      <c r="G16" s="86"/>
      <c r="I16" s="77" t="s">
        <v>338</v>
      </c>
    </row>
    <row r="17" spans="1:9" ht="59.25" customHeight="1">
      <c r="A17" s="83"/>
      <c r="B17" s="85"/>
      <c r="C17" s="85"/>
      <c r="D17" s="64" t="s">
        <v>336</v>
      </c>
      <c r="E17" s="65" t="s">
        <v>2</v>
      </c>
      <c r="F17" s="65" t="s">
        <v>337</v>
      </c>
      <c r="G17" s="64" t="s">
        <v>338</v>
      </c>
      <c r="H17" s="74" t="s">
        <v>365</v>
      </c>
      <c r="I17" s="77"/>
    </row>
    <row r="18" spans="1:9" ht="47.25">
      <c r="A18" s="5" t="s">
        <v>4</v>
      </c>
      <c r="B18" s="7" t="s">
        <v>199</v>
      </c>
      <c r="C18" s="7"/>
      <c r="D18" s="6">
        <f>D19+D22+D25+D30+D40+D35</f>
        <v>67551.34</v>
      </c>
      <c r="E18" s="6">
        <f>E19</f>
        <v>40535.4</v>
      </c>
      <c r="F18" s="6">
        <f>F19+F22+F25+F30+F40+F35</f>
        <v>15049.83</v>
      </c>
      <c r="G18" s="6">
        <f>G19+G22+G25+G30+G40+G35</f>
        <v>82601.17</v>
      </c>
      <c r="H18" s="6">
        <f>H19+H22+H25+H30+H40+H35</f>
        <v>0</v>
      </c>
      <c r="I18" s="6">
        <f>I19+I22+I25+I30+I40+I35</f>
        <v>82601.17</v>
      </c>
    </row>
    <row r="19" spans="1:9" ht="47.25">
      <c r="A19" s="27" t="s">
        <v>198</v>
      </c>
      <c r="B19" s="28" t="s">
        <v>200</v>
      </c>
      <c r="C19" s="28"/>
      <c r="D19" s="29">
        <f>D20</f>
        <v>1434.48</v>
      </c>
      <c r="E19" s="9">
        <f>SUM(E20:E41)</f>
        <v>40535.4</v>
      </c>
      <c r="F19" s="29">
        <f aca="true" t="shared" si="0" ref="F19:I20">F20</f>
        <v>0</v>
      </c>
      <c r="G19" s="29">
        <f t="shared" si="0"/>
        <v>1434.48</v>
      </c>
      <c r="H19" s="29">
        <f t="shared" si="0"/>
        <v>0</v>
      </c>
      <c r="I19" s="29">
        <f t="shared" si="0"/>
        <v>1434.48</v>
      </c>
    </row>
    <row r="20" spans="1:9" ht="15.75">
      <c r="A20" s="10" t="s">
        <v>21</v>
      </c>
      <c r="B20" s="11" t="s">
        <v>200</v>
      </c>
      <c r="C20" s="11"/>
      <c r="D20" s="4">
        <f>D21</f>
        <v>1434.48</v>
      </c>
      <c r="E20" s="4">
        <v>1257.93</v>
      </c>
      <c r="F20" s="4">
        <f t="shared" si="0"/>
        <v>0</v>
      </c>
      <c r="G20" s="4">
        <f t="shared" si="0"/>
        <v>1434.48</v>
      </c>
      <c r="H20" s="4">
        <f t="shared" si="0"/>
        <v>0</v>
      </c>
      <c r="I20" s="4">
        <f t="shared" si="0"/>
        <v>1434.48</v>
      </c>
    </row>
    <row r="21" spans="1:9" ht="94.5">
      <c r="A21" s="10" t="s">
        <v>48</v>
      </c>
      <c r="B21" s="11" t="s">
        <v>200</v>
      </c>
      <c r="C21" s="11" t="s">
        <v>49</v>
      </c>
      <c r="D21" s="4">
        <v>1434.48</v>
      </c>
      <c r="E21" s="4"/>
      <c r="F21" s="4"/>
      <c r="G21" s="4">
        <v>1434.48</v>
      </c>
      <c r="H21" s="4"/>
      <c r="I21" s="4">
        <f>G21+H21</f>
        <v>1434.48</v>
      </c>
    </row>
    <row r="22" spans="1:9" ht="54.75" customHeight="1">
      <c r="A22" s="27" t="s">
        <v>201</v>
      </c>
      <c r="B22" s="28" t="s">
        <v>202</v>
      </c>
      <c r="C22" s="28"/>
      <c r="D22" s="29">
        <f>D23</f>
        <v>1223.1</v>
      </c>
      <c r="E22" s="4">
        <v>26319.47</v>
      </c>
      <c r="F22" s="29">
        <f aca="true" t="shared" si="1" ref="F22:I23">F23</f>
        <v>0</v>
      </c>
      <c r="G22" s="29">
        <f t="shared" si="1"/>
        <v>1223.1</v>
      </c>
      <c r="H22" s="29">
        <f t="shared" si="1"/>
        <v>0</v>
      </c>
      <c r="I22" s="29">
        <f t="shared" si="1"/>
        <v>1223.1</v>
      </c>
    </row>
    <row r="23" spans="1:9" ht="27" customHeight="1">
      <c r="A23" s="10" t="s">
        <v>203</v>
      </c>
      <c r="B23" s="11" t="s">
        <v>202</v>
      </c>
      <c r="C23" s="11"/>
      <c r="D23" s="4">
        <f>D24</f>
        <v>1223.1</v>
      </c>
      <c r="E23" s="4">
        <v>11309.52</v>
      </c>
      <c r="F23" s="4">
        <f t="shared" si="1"/>
        <v>0</v>
      </c>
      <c r="G23" s="4">
        <f t="shared" si="1"/>
        <v>1223.1</v>
      </c>
      <c r="H23" s="4">
        <f t="shared" si="1"/>
        <v>0</v>
      </c>
      <c r="I23" s="4">
        <f t="shared" si="1"/>
        <v>1223.1</v>
      </c>
    </row>
    <row r="24" spans="1:9" ht="99.75" customHeight="1">
      <c r="A24" s="10" t="s">
        <v>48</v>
      </c>
      <c r="B24" s="11" t="s">
        <v>202</v>
      </c>
      <c r="C24" s="11" t="s">
        <v>49</v>
      </c>
      <c r="D24" s="4">
        <v>1223.1</v>
      </c>
      <c r="E24" s="4">
        <v>1548.48</v>
      </c>
      <c r="F24" s="4"/>
      <c r="G24" s="4">
        <v>1223.1</v>
      </c>
      <c r="H24" s="4"/>
      <c r="I24" s="4">
        <f>G24+H24</f>
        <v>1223.1</v>
      </c>
    </row>
    <row r="25" spans="1:9" ht="47.25">
      <c r="A25" s="27" t="s">
        <v>204</v>
      </c>
      <c r="B25" s="28" t="s">
        <v>206</v>
      </c>
      <c r="C25" s="28"/>
      <c r="D25" s="29">
        <f>D26</f>
        <v>44561.159999999996</v>
      </c>
      <c r="E25" s="4"/>
      <c r="F25" s="29">
        <f>F26</f>
        <v>9048</v>
      </c>
      <c r="G25" s="29">
        <f>G26</f>
        <v>53609.159999999996</v>
      </c>
      <c r="H25" s="29">
        <f>H26</f>
        <v>0</v>
      </c>
      <c r="I25" s="29">
        <f>I26</f>
        <v>53609.159999999996</v>
      </c>
    </row>
    <row r="26" spans="1:9" ht="36" customHeight="1">
      <c r="A26" s="10" t="s">
        <v>205</v>
      </c>
      <c r="B26" s="11" t="s">
        <v>206</v>
      </c>
      <c r="C26" s="11"/>
      <c r="D26" s="4">
        <f>D27+D28+D29</f>
        <v>44561.159999999996</v>
      </c>
      <c r="E26" s="4"/>
      <c r="F26" s="4">
        <f>F27+F28+F29</f>
        <v>9048</v>
      </c>
      <c r="G26" s="4">
        <f>G27+G28+G29</f>
        <v>53609.159999999996</v>
      </c>
      <c r="H26" s="4">
        <f>H27+H28+H29</f>
        <v>0</v>
      </c>
      <c r="I26" s="4">
        <f>I27+I28+I29</f>
        <v>53609.159999999996</v>
      </c>
    </row>
    <row r="27" spans="1:9" ht="94.5">
      <c r="A27" s="10" t="s">
        <v>48</v>
      </c>
      <c r="B27" s="11" t="s">
        <v>206</v>
      </c>
      <c r="C27" s="11" t="s">
        <v>49</v>
      </c>
      <c r="D27" s="4">
        <f>31063+6887.1</f>
        <v>37950.1</v>
      </c>
      <c r="E27" s="4"/>
      <c r="F27" s="4">
        <v>6847</v>
      </c>
      <c r="G27" s="4">
        <f>31063+6887.1+F27</f>
        <v>44797.1</v>
      </c>
      <c r="H27" s="4"/>
      <c r="I27" s="4">
        <f>G27+H27</f>
        <v>44797.1</v>
      </c>
    </row>
    <row r="28" spans="1:9" ht="31.5">
      <c r="A28" s="10" t="s">
        <v>50</v>
      </c>
      <c r="B28" s="11" t="s">
        <v>206</v>
      </c>
      <c r="C28" s="11" t="s">
        <v>51</v>
      </c>
      <c r="D28" s="4">
        <f>5080.46+1485.6</f>
        <v>6566.0599999999995</v>
      </c>
      <c r="E28" s="4"/>
      <c r="F28" s="4">
        <f>2201</f>
        <v>2201</v>
      </c>
      <c r="G28" s="4">
        <f>5080.46+1485.6+F28</f>
        <v>8767.06</v>
      </c>
      <c r="H28" s="4"/>
      <c r="I28" s="4">
        <f>G28+H28</f>
        <v>8767.06</v>
      </c>
    </row>
    <row r="29" spans="1:9" ht="15.75">
      <c r="A29" s="10" t="s">
        <v>72</v>
      </c>
      <c r="B29" s="11" t="s">
        <v>206</v>
      </c>
      <c r="C29" s="11" t="s">
        <v>71</v>
      </c>
      <c r="D29" s="4">
        <v>45</v>
      </c>
      <c r="E29" s="4"/>
      <c r="F29" s="4"/>
      <c r="G29" s="4">
        <v>45</v>
      </c>
      <c r="H29" s="4"/>
      <c r="I29" s="4">
        <f>G29+H29</f>
        <v>45</v>
      </c>
    </row>
    <row r="30" spans="1:9" ht="31.5">
      <c r="A30" s="27" t="s">
        <v>207</v>
      </c>
      <c r="B30" s="28" t="s">
        <v>208</v>
      </c>
      <c r="C30" s="28"/>
      <c r="D30" s="29">
        <f>D31</f>
        <v>9275.2</v>
      </c>
      <c r="E30" s="4"/>
      <c r="F30" s="29">
        <f>F31</f>
        <v>6001.83</v>
      </c>
      <c r="G30" s="29">
        <f>G31</f>
        <v>15277.030000000002</v>
      </c>
      <c r="H30" s="29">
        <f>H31</f>
        <v>0</v>
      </c>
      <c r="I30" s="29">
        <f>I31</f>
        <v>15277.030000000002</v>
      </c>
    </row>
    <row r="31" spans="1:9" ht="31.5">
      <c r="A31" s="10" t="s">
        <v>280</v>
      </c>
      <c r="B31" s="11" t="s">
        <v>208</v>
      </c>
      <c r="C31" s="11"/>
      <c r="D31" s="4">
        <f>D32+D33+D34</f>
        <v>9275.2</v>
      </c>
      <c r="E31" s="4"/>
      <c r="F31" s="4">
        <f>F32+F33+F34</f>
        <v>6001.83</v>
      </c>
      <c r="G31" s="4">
        <f>G32+G33+G34</f>
        <v>15277.030000000002</v>
      </c>
      <c r="H31" s="4">
        <f>H32+H33+H34</f>
        <v>0</v>
      </c>
      <c r="I31" s="4">
        <f>I32+I33+I34</f>
        <v>15277.030000000002</v>
      </c>
    </row>
    <row r="32" spans="1:9" ht="94.5">
      <c r="A32" s="10" t="s">
        <v>48</v>
      </c>
      <c r="B32" s="11" t="s">
        <v>208</v>
      </c>
      <c r="C32" s="11" t="s">
        <v>49</v>
      </c>
      <c r="D32" s="4">
        <f>5643.3</f>
        <v>5643.3</v>
      </c>
      <c r="E32" s="4"/>
      <c r="F32" s="4">
        <v>5140.6</v>
      </c>
      <c r="G32" s="4">
        <f>5643.3+F32</f>
        <v>10783.900000000001</v>
      </c>
      <c r="H32" s="4"/>
      <c r="I32" s="4">
        <f>G32+H32</f>
        <v>10783.900000000001</v>
      </c>
    </row>
    <row r="33" spans="1:9" ht="31.5">
      <c r="A33" s="10" t="s">
        <v>50</v>
      </c>
      <c r="B33" s="11" t="s">
        <v>208</v>
      </c>
      <c r="C33" s="11" t="s">
        <v>51</v>
      </c>
      <c r="D33" s="4">
        <f>3626.9</f>
        <v>3626.9</v>
      </c>
      <c r="E33" s="4"/>
      <c r="F33" s="4">
        <v>861.23</v>
      </c>
      <c r="G33" s="4">
        <f>3626.9+F33</f>
        <v>4488.13</v>
      </c>
      <c r="H33" s="4"/>
      <c r="I33" s="4">
        <f>G33+H33</f>
        <v>4488.13</v>
      </c>
    </row>
    <row r="34" spans="1:9" ht="15.75">
      <c r="A34" s="10" t="s">
        <v>72</v>
      </c>
      <c r="B34" s="11" t="s">
        <v>208</v>
      </c>
      <c r="C34" s="11" t="s">
        <v>71</v>
      </c>
      <c r="D34" s="4">
        <v>5</v>
      </c>
      <c r="E34" s="4"/>
      <c r="F34" s="4"/>
      <c r="G34" s="4">
        <v>5</v>
      </c>
      <c r="H34" s="4"/>
      <c r="I34" s="4">
        <f>G34+H34</f>
        <v>5</v>
      </c>
    </row>
    <row r="35" spans="1:9" ht="30.75" customHeight="1">
      <c r="A35" s="27" t="s">
        <v>281</v>
      </c>
      <c r="B35" s="28" t="s">
        <v>208</v>
      </c>
      <c r="C35" s="28"/>
      <c r="D35" s="29">
        <f>D36</f>
        <v>10957.4</v>
      </c>
      <c r="E35" s="4"/>
      <c r="F35" s="29">
        <f>F36</f>
        <v>0</v>
      </c>
      <c r="G35" s="29">
        <f>G36</f>
        <v>10957.4</v>
      </c>
      <c r="H35" s="29">
        <f>H36</f>
        <v>0</v>
      </c>
      <c r="I35" s="29">
        <f>I36</f>
        <v>10957.4</v>
      </c>
    </row>
    <row r="36" spans="1:9" ht="31.5">
      <c r="A36" s="10" t="s">
        <v>280</v>
      </c>
      <c r="B36" s="11" t="s">
        <v>208</v>
      </c>
      <c r="C36" s="11"/>
      <c r="D36" s="4">
        <f>D37+D38+D39</f>
        <v>10957.4</v>
      </c>
      <c r="E36" s="4"/>
      <c r="F36" s="4">
        <f>F37+F38+F39</f>
        <v>0</v>
      </c>
      <c r="G36" s="4">
        <f>G37+G38+G39</f>
        <v>10957.4</v>
      </c>
      <c r="H36" s="4">
        <f>H37+H38+H39</f>
        <v>0</v>
      </c>
      <c r="I36" s="4">
        <f>I37+I38+I39</f>
        <v>10957.4</v>
      </c>
    </row>
    <row r="37" spans="1:9" ht="94.5">
      <c r="A37" s="10" t="s">
        <v>48</v>
      </c>
      <c r="B37" s="11" t="s">
        <v>208</v>
      </c>
      <c r="C37" s="11" t="s">
        <v>49</v>
      </c>
      <c r="D37" s="4">
        <v>8447.8</v>
      </c>
      <c r="E37" s="4"/>
      <c r="F37" s="4"/>
      <c r="G37" s="4">
        <v>8447.8</v>
      </c>
      <c r="H37" s="4"/>
      <c r="I37" s="4">
        <f>G37+H37</f>
        <v>8447.8</v>
      </c>
    </row>
    <row r="38" spans="1:9" ht="31.5">
      <c r="A38" s="10" t="s">
        <v>50</v>
      </c>
      <c r="B38" s="11" t="s">
        <v>208</v>
      </c>
      <c r="C38" s="11" t="s">
        <v>51</v>
      </c>
      <c r="D38" s="4">
        <v>2504.6</v>
      </c>
      <c r="E38" s="4"/>
      <c r="F38" s="4"/>
      <c r="G38" s="4">
        <v>2504.6</v>
      </c>
      <c r="H38" s="4"/>
      <c r="I38" s="4">
        <f>G38+H38</f>
        <v>2504.6</v>
      </c>
    </row>
    <row r="39" spans="1:9" ht="15.75">
      <c r="A39" s="10" t="s">
        <v>72</v>
      </c>
      <c r="B39" s="11" t="s">
        <v>208</v>
      </c>
      <c r="C39" s="11" t="s">
        <v>71</v>
      </c>
      <c r="D39" s="4">
        <v>5</v>
      </c>
      <c r="E39" s="4"/>
      <c r="F39" s="4"/>
      <c r="G39" s="4">
        <v>5</v>
      </c>
      <c r="H39" s="4"/>
      <c r="I39" s="4">
        <f>G39+H39</f>
        <v>5</v>
      </c>
    </row>
    <row r="40" spans="1:9" ht="47.25">
      <c r="A40" s="27" t="s">
        <v>209</v>
      </c>
      <c r="B40" s="28" t="s">
        <v>210</v>
      </c>
      <c r="C40" s="28"/>
      <c r="D40" s="29">
        <f>D41</f>
        <v>100</v>
      </c>
      <c r="E40" s="4"/>
      <c r="F40" s="29">
        <f aca="true" t="shared" si="2" ref="F40:I41">F41</f>
        <v>0</v>
      </c>
      <c r="G40" s="29">
        <f t="shared" si="2"/>
        <v>100</v>
      </c>
      <c r="H40" s="29">
        <f t="shared" si="2"/>
        <v>0</v>
      </c>
      <c r="I40" s="29">
        <f t="shared" si="2"/>
        <v>100</v>
      </c>
    </row>
    <row r="41" spans="1:9" ht="45.75" customHeight="1">
      <c r="A41" s="10" t="s">
        <v>13</v>
      </c>
      <c r="B41" s="11" t="s">
        <v>210</v>
      </c>
      <c r="C41" s="11"/>
      <c r="D41" s="4">
        <f>D42</f>
        <v>100</v>
      </c>
      <c r="E41" s="4">
        <v>100</v>
      </c>
      <c r="F41" s="4">
        <f t="shared" si="2"/>
        <v>0</v>
      </c>
      <c r="G41" s="4">
        <f t="shared" si="2"/>
        <v>100</v>
      </c>
      <c r="H41" s="4">
        <f t="shared" si="2"/>
        <v>0</v>
      </c>
      <c r="I41" s="4">
        <f t="shared" si="2"/>
        <v>100</v>
      </c>
    </row>
    <row r="42" spans="1:9" ht="30" customHeight="1">
      <c r="A42" s="10" t="s">
        <v>50</v>
      </c>
      <c r="B42" s="11" t="s">
        <v>210</v>
      </c>
      <c r="C42" s="11" t="s">
        <v>51</v>
      </c>
      <c r="D42" s="4">
        <v>100</v>
      </c>
      <c r="E42" s="4"/>
      <c r="F42" s="4"/>
      <c r="G42" s="4">
        <v>100</v>
      </c>
      <c r="H42" s="4"/>
      <c r="I42" s="4">
        <f>G42+H42</f>
        <v>100</v>
      </c>
    </row>
    <row r="43" spans="1:9" ht="51" customHeight="1">
      <c r="A43" s="5" t="s">
        <v>22</v>
      </c>
      <c r="B43" s="7" t="s">
        <v>76</v>
      </c>
      <c r="C43" s="7"/>
      <c r="D43" s="6">
        <f>D44+D49+D52+D57</f>
        <v>343769.03</v>
      </c>
      <c r="E43" s="16">
        <f>E44</f>
        <v>284196.96</v>
      </c>
      <c r="F43" s="6">
        <f>F44+F49+F52+F57</f>
        <v>2593.2</v>
      </c>
      <c r="G43" s="6">
        <f>G44+G49+G52+G57</f>
        <v>346362.23000000004</v>
      </c>
      <c r="H43" s="6">
        <f>H44+H49+H52+H57</f>
        <v>1804.35</v>
      </c>
      <c r="I43" s="6">
        <f>I44+I49+I52+I57</f>
        <v>348166.5800000001</v>
      </c>
    </row>
    <row r="44" spans="1:9" ht="47.25">
      <c r="A44" s="27" t="s">
        <v>69</v>
      </c>
      <c r="B44" s="28" t="s">
        <v>70</v>
      </c>
      <c r="C44" s="28"/>
      <c r="D44" s="29">
        <f>D45</f>
        <v>8375.87</v>
      </c>
      <c r="E44" s="17">
        <f>E52+E57+E71+E45</f>
        <v>284196.96</v>
      </c>
      <c r="F44" s="29">
        <f>F45</f>
        <v>0</v>
      </c>
      <c r="G44" s="29">
        <f>G45</f>
        <v>8375.87</v>
      </c>
      <c r="H44" s="29">
        <f>H45</f>
        <v>0</v>
      </c>
      <c r="I44" s="29">
        <f>I45</f>
        <v>8375.87</v>
      </c>
    </row>
    <row r="45" spans="1:9" ht="31.5">
      <c r="A45" s="10" t="s">
        <v>3</v>
      </c>
      <c r="B45" s="11" t="s">
        <v>70</v>
      </c>
      <c r="C45" s="11"/>
      <c r="D45" s="4">
        <f>D46+D47+D48</f>
        <v>8375.87</v>
      </c>
      <c r="E45" s="18">
        <v>7325.8</v>
      </c>
      <c r="F45" s="4">
        <f>F46+F47+F48</f>
        <v>0</v>
      </c>
      <c r="G45" s="4">
        <f>G46+G47+G48</f>
        <v>8375.87</v>
      </c>
      <c r="H45" s="4">
        <f>H46+H47+H48</f>
        <v>0</v>
      </c>
      <c r="I45" s="4">
        <f>I46+I47+I48</f>
        <v>8375.87</v>
      </c>
    </row>
    <row r="46" spans="1:9" ht="94.5">
      <c r="A46" s="10" t="s">
        <v>48</v>
      </c>
      <c r="B46" s="11" t="s">
        <v>70</v>
      </c>
      <c r="C46" s="11" t="s">
        <v>49</v>
      </c>
      <c r="D46" s="4">
        <v>6712.6</v>
      </c>
      <c r="E46" s="18"/>
      <c r="F46" s="4"/>
      <c r="G46" s="4">
        <v>6712.6</v>
      </c>
      <c r="H46" s="4"/>
      <c r="I46" s="4">
        <f>G46+H46</f>
        <v>6712.6</v>
      </c>
    </row>
    <row r="47" spans="1:9" ht="31.5">
      <c r="A47" s="10" t="s">
        <v>50</v>
      </c>
      <c r="B47" s="11" t="s">
        <v>70</v>
      </c>
      <c r="C47" s="11" t="s">
        <v>51</v>
      </c>
      <c r="D47" s="4">
        <v>1658.27</v>
      </c>
      <c r="E47" s="18"/>
      <c r="F47" s="4"/>
      <c r="G47" s="4">
        <v>1658.27</v>
      </c>
      <c r="H47" s="4"/>
      <c r="I47" s="4">
        <f>G47+H47</f>
        <v>1658.27</v>
      </c>
    </row>
    <row r="48" spans="1:9" ht="15.75">
      <c r="A48" s="10" t="s">
        <v>72</v>
      </c>
      <c r="B48" s="11" t="s">
        <v>70</v>
      </c>
      <c r="C48" s="11" t="s">
        <v>71</v>
      </c>
      <c r="D48" s="4">
        <v>5</v>
      </c>
      <c r="E48" s="18"/>
      <c r="F48" s="4"/>
      <c r="G48" s="4">
        <v>5</v>
      </c>
      <c r="H48" s="4"/>
      <c r="I48" s="4">
        <f>G48+H48</f>
        <v>5</v>
      </c>
    </row>
    <row r="49" spans="1:9" ht="78.75">
      <c r="A49" s="27" t="s">
        <v>73</v>
      </c>
      <c r="B49" s="28" t="s">
        <v>74</v>
      </c>
      <c r="C49" s="28"/>
      <c r="D49" s="29">
        <f>D50</f>
        <v>1181.45</v>
      </c>
      <c r="E49" s="18"/>
      <c r="F49" s="29">
        <f aca="true" t="shared" si="3" ref="F49:I50">F50</f>
        <v>0</v>
      </c>
      <c r="G49" s="29">
        <f t="shared" si="3"/>
        <v>1181.45</v>
      </c>
      <c r="H49" s="29">
        <f t="shared" si="3"/>
        <v>0</v>
      </c>
      <c r="I49" s="29">
        <f t="shared" si="3"/>
        <v>1181.45</v>
      </c>
    </row>
    <row r="50" spans="1:9" ht="15.75">
      <c r="A50" s="10" t="s">
        <v>75</v>
      </c>
      <c r="B50" s="11" t="s">
        <v>74</v>
      </c>
      <c r="C50" s="11"/>
      <c r="D50" s="4">
        <f>D51</f>
        <v>1181.45</v>
      </c>
      <c r="E50" s="18"/>
      <c r="F50" s="4">
        <f t="shared" si="3"/>
        <v>0</v>
      </c>
      <c r="G50" s="4">
        <f t="shared" si="3"/>
        <v>1181.45</v>
      </c>
      <c r="H50" s="4">
        <f t="shared" si="3"/>
        <v>0</v>
      </c>
      <c r="I50" s="4">
        <f t="shared" si="3"/>
        <v>1181.45</v>
      </c>
    </row>
    <row r="51" spans="1:9" ht="31.5">
      <c r="A51" s="10" t="s">
        <v>50</v>
      </c>
      <c r="B51" s="11" t="s">
        <v>74</v>
      </c>
      <c r="C51" s="11" t="s">
        <v>51</v>
      </c>
      <c r="D51" s="4">
        <f>150+320+75+596.45+40</f>
        <v>1181.45</v>
      </c>
      <c r="E51" s="18"/>
      <c r="F51" s="4"/>
      <c r="G51" s="4">
        <f>150+320+75+596.45+40</f>
        <v>1181.45</v>
      </c>
      <c r="H51" s="4"/>
      <c r="I51" s="4">
        <f>G51+H51</f>
        <v>1181.45</v>
      </c>
    </row>
    <row r="52" spans="1:9" ht="31.5">
      <c r="A52" s="30" t="s">
        <v>8</v>
      </c>
      <c r="B52" s="31" t="s">
        <v>45</v>
      </c>
      <c r="C52" s="31"/>
      <c r="D52" s="32">
        <f>D53+D55</f>
        <v>126520.25</v>
      </c>
      <c r="E52" s="12">
        <f>SUM(E53:E55)</f>
        <v>125306.22</v>
      </c>
      <c r="F52" s="32">
        <f>F53+F55</f>
        <v>-1306.75</v>
      </c>
      <c r="G52" s="32">
        <f>G53+G55</f>
        <v>125213.5</v>
      </c>
      <c r="H52" s="32">
        <f>H53+H55</f>
        <v>0</v>
      </c>
      <c r="I52" s="32">
        <f>I53+I55</f>
        <v>125213.5</v>
      </c>
    </row>
    <row r="53" spans="1:9" ht="48.75" customHeight="1">
      <c r="A53" s="27" t="s">
        <v>54</v>
      </c>
      <c r="B53" s="28" t="s">
        <v>44</v>
      </c>
      <c r="C53" s="28"/>
      <c r="D53" s="29">
        <f>D54</f>
        <v>71315.4</v>
      </c>
      <c r="E53" s="18">
        <f>75147.2-920-2971-960.5</f>
        <v>70295.7</v>
      </c>
      <c r="F53" s="29">
        <f>F54</f>
        <v>0</v>
      </c>
      <c r="G53" s="29">
        <f>G54</f>
        <v>71315.4</v>
      </c>
      <c r="H53" s="29">
        <f>H54</f>
        <v>0</v>
      </c>
      <c r="I53" s="29">
        <f>I54</f>
        <v>71315.4</v>
      </c>
    </row>
    <row r="54" spans="1:9" ht="54" customHeight="1">
      <c r="A54" s="10" t="s">
        <v>43</v>
      </c>
      <c r="B54" s="11" t="s">
        <v>44</v>
      </c>
      <c r="C54" s="11" t="s">
        <v>42</v>
      </c>
      <c r="D54" s="4">
        <f>72315.4-3000+2000</f>
        <v>71315.4</v>
      </c>
      <c r="E54" s="18"/>
      <c r="F54" s="4"/>
      <c r="G54" s="4">
        <f>72315.4-3000+2000</f>
        <v>71315.4</v>
      </c>
      <c r="H54" s="4"/>
      <c r="I54" s="4">
        <f>G54+H54</f>
        <v>71315.4</v>
      </c>
    </row>
    <row r="55" spans="1:9" ht="84.75" customHeight="1">
      <c r="A55" s="27" t="s">
        <v>55</v>
      </c>
      <c r="B55" s="28" t="s">
        <v>38</v>
      </c>
      <c r="C55" s="28"/>
      <c r="D55" s="29">
        <f>D56</f>
        <v>55204.85</v>
      </c>
      <c r="E55" s="4">
        <f>55010.52</f>
        <v>55010.52</v>
      </c>
      <c r="F55" s="29">
        <f>F56</f>
        <v>-1306.75</v>
      </c>
      <c r="G55" s="29">
        <f>G56</f>
        <v>53898.1</v>
      </c>
      <c r="H55" s="29">
        <f>H56</f>
        <v>0</v>
      </c>
      <c r="I55" s="29">
        <f>I56</f>
        <v>53898.1</v>
      </c>
    </row>
    <row r="56" spans="1:9" ht="47.25">
      <c r="A56" s="10" t="s">
        <v>43</v>
      </c>
      <c r="B56" s="11" t="s">
        <v>38</v>
      </c>
      <c r="C56" s="11" t="s">
        <v>42</v>
      </c>
      <c r="D56" s="4">
        <v>55204.85</v>
      </c>
      <c r="E56" s="4"/>
      <c r="F56" s="4">
        <v>-1306.75</v>
      </c>
      <c r="G56" s="4">
        <f>55204.85+F56</f>
        <v>53898.1</v>
      </c>
      <c r="H56" s="4"/>
      <c r="I56" s="4">
        <f>G56+H56</f>
        <v>53898.1</v>
      </c>
    </row>
    <row r="57" spans="1:9" ht="31.5">
      <c r="A57" s="30" t="s">
        <v>9</v>
      </c>
      <c r="B57" s="31" t="s">
        <v>57</v>
      </c>
      <c r="C57" s="31"/>
      <c r="D57" s="32">
        <f>D58+D71</f>
        <v>207691.46000000002</v>
      </c>
      <c r="E57" s="26">
        <f>SUM(E58:E58)</f>
        <v>124305.24</v>
      </c>
      <c r="F57" s="32">
        <f>F58+F71</f>
        <v>3899.95</v>
      </c>
      <c r="G57" s="32">
        <f>G58+G71</f>
        <v>211591.41000000003</v>
      </c>
      <c r="H57" s="32">
        <f>H58+H71</f>
        <v>1804.35</v>
      </c>
      <c r="I57" s="32">
        <f>I58+I71</f>
        <v>213395.76000000004</v>
      </c>
    </row>
    <row r="58" spans="1:9" ht="97.5" customHeight="1">
      <c r="A58" s="27" t="s">
        <v>56</v>
      </c>
      <c r="B58" s="28" t="s">
        <v>61</v>
      </c>
      <c r="C58" s="28"/>
      <c r="D58" s="29">
        <f>D59+D61+D63</f>
        <v>180487.67</v>
      </c>
      <c r="E58" s="4">
        <v>124305.24</v>
      </c>
      <c r="F58" s="29">
        <f>F59+F61+F63+F65+F69</f>
        <v>3899.95</v>
      </c>
      <c r="G58" s="29">
        <f>G59+G61+G63+G65+G69</f>
        <v>184387.62000000002</v>
      </c>
      <c r="H58" s="29">
        <f>H59+H61+H63+H65+H69+H67</f>
        <v>1804.35</v>
      </c>
      <c r="I58" s="29">
        <f>I59+I61+I63+I65+I69+I67</f>
        <v>186191.97000000003</v>
      </c>
    </row>
    <row r="59" spans="1:9" ht="64.5" customHeight="1">
      <c r="A59" s="56" t="s">
        <v>58</v>
      </c>
      <c r="B59" s="49" t="s">
        <v>62</v>
      </c>
      <c r="C59" s="49"/>
      <c r="D59" s="48">
        <f>D60</f>
        <v>116413.38</v>
      </c>
      <c r="E59" s="48"/>
      <c r="F59" s="48">
        <f>F60</f>
        <v>1306.75</v>
      </c>
      <c r="G59" s="48">
        <f>G60</f>
        <v>117720.13</v>
      </c>
      <c r="H59" s="48">
        <f>H60</f>
        <v>0</v>
      </c>
      <c r="I59" s="48">
        <f>I60</f>
        <v>117720.13</v>
      </c>
    </row>
    <row r="60" spans="1:9" ht="47.25">
      <c r="A60" s="10" t="s">
        <v>43</v>
      </c>
      <c r="B60" s="11" t="s">
        <v>62</v>
      </c>
      <c r="C60" s="11" t="s">
        <v>42</v>
      </c>
      <c r="D60" s="4">
        <v>116413.38</v>
      </c>
      <c r="E60" s="4"/>
      <c r="F60" s="4">
        <f>1306.75</f>
        <v>1306.75</v>
      </c>
      <c r="G60" s="4">
        <f>116413.38+F60</f>
        <v>117720.13</v>
      </c>
      <c r="H60" s="4"/>
      <c r="I60" s="4">
        <f>G60+H60</f>
        <v>117720.13</v>
      </c>
    </row>
    <row r="61" spans="1:9" ht="48.75" customHeight="1">
      <c r="A61" s="56" t="s">
        <v>59</v>
      </c>
      <c r="B61" s="49" t="s">
        <v>63</v>
      </c>
      <c r="C61" s="49"/>
      <c r="D61" s="48">
        <f>D62</f>
        <v>62216.69</v>
      </c>
      <c r="E61" s="48"/>
      <c r="F61" s="48">
        <f>F62</f>
        <v>0</v>
      </c>
      <c r="G61" s="48">
        <f>G62</f>
        <v>62216.69</v>
      </c>
      <c r="H61" s="48">
        <f>H62</f>
        <v>500</v>
      </c>
      <c r="I61" s="48">
        <f>I62</f>
        <v>62716.69</v>
      </c>
    </row>
    <row r="62" spans="1:9" ht="47.25">
      <c r="A62" s="10" t="s">
        <v>43</v>
      </c>
      <c r="B62" s="11" t="s">
        <v>63</v>
      </c>
      <c r="C62" s="11" t="s">
        <v>42</v>
      </c>
      <c r="D62" s="4">
        <f>63216.69-4000+3000</f>
        <v>62216.69</v>
      </c>
      <c r="E62" s="4"/>
      <c r="F62" s="4"/>
      <c r="G62" s="4">
        <f>63216.69-4000+3000</f>
        <v>62216.69</v>
      </c>
      <c r="H62" s="4">
        <v>500</v>
      </c>
      <c r="I62" s="4">
        <f>G62+H62</f>
        <v>62716.69</v>
      </c>
    </row>
    <row r="63" spans="1:9" ht="31.5">
      <c r="A63" s="56" t="s">
        <v>60</v>
      </c>
      <c r="B63" s="49" t="s">
        <v>64</v>
      </c>
      <c r="C63" s="49"/>
      <c r="D63" s="48">
        <f>D64</f>
        <v>1857.6</v>
      </c>
      <c r="E63" s="48"/>
      <c r="F63" s="48">
        <f>F64</f>
        <v>0</v>
      </c>
      <c r="G63" s="48">
        <f>G64</f>
        <v>1857.6</v>
      </c>
      <c r="H63" s="48">
        <f>H64</f>
        <v>0</v>
      </c>
      <c r="I63" s="48">
        <f>I64</f>
        <v>1857.6</v>
      </c>
    </row>
    <row r="64" spans="1:9" ht="47.25">
      <c r="A64" s="10" t="s">
        <v>43</v>
      </c>
      <c r="B64" s="11" t="s">
        <v>64</v>
      </c>
      <c r="C64" s="11" t="s">
        <v>42</v>
      </c>
      <c r="D64" s="4">
        <v>1857.6</v>
      </c>
      <c r="E64" s="4"/>
      <c r="F64" s="4"/>
      <c r="G64" s="4">
        <v>1857.6</v>
      </c>
      <c r="H64" s="4"/>
      <c r="I64" s="4">
        <f>G64+H64</f>
        <v>1857.6</v>
      </c>
    </row>
    <row r="65" spans="1:9" ht="47.25">
      <c r="A65" s="56" t="s">
        <v>339</v>
      </c>
      <c r="B65" s="49" t="s">
        <v>340</v>
      </c>
      <c r="C65" s="49"/>
      <c r="D65" s="48"/>
      <c r="E65" s="48"/>
      <c r="F65" s="48">
        <f>F66</f>
        <v>1888</v>
      </c>
      <c r="G65" s="48">
        <f>G66</f>
        <v>1888</v>
      </c>
      <c r="H65" s="48">
        <f>H66</f>
        <v>0</v>
      </c>
      <c r="I65" s="48">
        <f>I66</f>
        <v>1888</v>
      </c>
    </row>
    <row r="66" spans="1:9" ht="47.25">
      <c r="A66" s="10" t="s">
        <v>43</v>
      </c>
      <c r="B66" s="11" t="s">
        <v>340</v>
      </c>
      <c r="C66" s="11" t="s">
        <v>42</v>
      </c>
      <c r="D66" s="4"/>
      <c r="E66" s="4"/>
      <c r="F66" s="4">
        <v>1888</v>
      </c>
      <c r="G66" s="4">
        <f>F66+D66</f>
        <v>1888</v>
      </c>
      <c r="H66" s="4"/>
      <c r="I66" s="4">
        <f>G66+H66</f>
        <v>1888</v>
      </c>
    </row>
    <row r="67" spans="1:9" ht="47.25">
      <c r="A67" s="56" t="s">
        <v>367</v>
      </c>
      <c r="B67" s="49" t="s">
        <v>368</v>
      </c>
      <c r="C67" s="49"/>
      <c r="D67" s="48"/>
      <c r="E67" s="48"/>
      <c r="F67" s="48"/>
      <c r="G67" s="48"/>
      <c r="H67" s="48">
        <f>H68</f>
        <v>1304.35</v>
      </c>
      <c r="I67" s="48">
        <f>H67</f>
        <v>1304.35</v>
      </c>
    </row>
    <row r="68" spans="1:9" ht="47.25">
      <c r="A68" s="10" t="s">
        <v>43</v>
      </c>
      <c r="B68" s="11" t="s">
        <v>368</v>
      </c>
      <c r="C68" s="11" t="s">
        <v>42</v>
      </c>
      <c r="D68" s="4"/>
      <c r="E68" s="4"/>
      <c r="F68" s="4"/>
      <c r="G68" s="4"/>
      <c r="H68" s="4">
        <v>1304.35</v>
      </c>
      <c r="I68" s="4">
        <f>H68</f>
        <v>1304.35</v>
      </c>
    </row>
    <row r="69" spans="1:9" ht="47.25">
      <c r="A69" s="56" t="s">
        <v>341</v>
      </c>
      <c r="B69" s="49" t="s">
        <v>342</v>
      </c>
      <c r="C69" s="49"/>
      <c r="D69" s="48"/>
      <c r="E69" s="48"/>
      <c r="F69" s="48">
        <f>F70</f>
        <v>705.2</v>
      </c>
      <c r="G69" s="48">
        <f>G70</f>
        <v>705.2</v>
      </c>
      <c r="H69" s="48">
        <f>H70</f>
        <v>0</v>
      </c>
      <c r="I69" s="48">
        <f>I70</f>
        <v>705.2</v>
      </c>
    </row>
    <row r="70" spans="1:9" ht="31.5">
      <c r="A70" s="10" t="s">
        <v>312</v>
      </c>
      <c r="B70" s="11" t="s">
        <v>342</v>
      </c>
      <c r="C70" s="11" t="s">
        <v>314</v>
      </c>
      <c r="D70" s="4"/>
      <c r="E70" s="4"/>
      <c r="F70" s="4">
        <v>705.2</v>
      </c>
      <c r="G70" s="4">
        <f>F70+D70</f>
        <v>705.2</v>
      </c>
      <c r="H70" s="4"/>
      <c r="I70" s="4">
        <f>G70+H70</f>
        <v>705.2</v>
      </c>
    </row>
    <row r="71" spans="1:9" ht="31.5">
      <c r="A71" s="27" t="s">
        <v>65</v>
      </c>
      <c r="B71" s="28" t="s">
        <v>66</v>
      </c>
      <c r="C71" s="28"/>
      <c r="D71" s="29">
        <f aca="true" t="shared" si="4" ref="D71:I71">SUM(D72)</f>
        <v>27203.79</v>
      </c>
      <c r="E71" s="12">
        <f t="shared" si="4"/>
        <v>27259.7</v>
      </c>
      <c r="F71" s="29">
        <f t="shared" si="4"/>
        <v>0</v>
      </c>
      <c r="G71" s="29">
        <f t="shared" si="4"/>
        <v>27203.79</v>
      </c>
      <c r="H71" s="29">
        <f t="shared" si="4"/>
        <v>0</v>
      </c>
      <c r="I71" s="29">
        <f t="shared" si="4"/>
        <v>27203.79</v>
      </c>
    </row>
    <row r="72" spans="1:9" ht="36.75" customHeight="1">
      <c r="A72" s="10" t="s">
        <v>67</v>
      </c>
      <c r="B72" s="11" t="s">
        <v>68</v>
      </c>
      <c r="C72" s="11"/>
      <c r="D72" s="4">
        <f>D73</f>
        <v>27203.79</v>
      </c>
      <c r="E72" s="18">
        <f>30230-2970.3</f>
        <v>27259.7</v>
      </c>
      <c r="F72" s="4">
        <f>F73</f>
        <v>0</v>
      </c>
      <c r="G72" s="4">
        <f>G73</f>
        <v>27203.79</v>
      </c>
      <c r="H72" s="4">
        <f>H73</f>
        <v>0</v>
      </c>
      <c r="I72" s="4">
        <f>I73</f>
        <v>27203.79</v>
      </c>
    </row>
    <row r="73" spans="1:9" ht="48.75" customHeight="1">
      <c r="A73" s="10" t="s">
        <v>43</v>
      </c>
      <c r="B73" s="11" t="s">
        <v>68</v>
      </c>
      <c r="C73" s="11" t="s">
        <v>42</v>
      </c>
      <c r="D73" s="4">
        <v>27203.79</v>
      </c>
      <c r="E73" s="18"/>
      <c r="F73" s="4"/>
      <c r="G73" s="4">
        <v>27203.79</v>
      </c>
      <c r="H73" s="4"/>
      <c r="I73" s="4">
        <f>G73+H73</f>
        <v>27203.79</v>
      </c>
    </row>
    <row r="74" spans="1:9" ht="31.5">
      <c r="A74" s="5" t="s">
        <v>5</v>
      </c>
      <c r="B74" s="7" t="s">
        <v>87</v>
      </c>
      <c r="C74" s="7"/>
      <c r="D74" s="6">
        <f>D75+D79+D103+D109+D115+D87+D83+D127+D131</f>
        <v>34639.29</v>
      </c>
      <c r="E74" s="6">
        <f>E75</f>
        <v>26623.76</v>
      </c>
      <c r="F74" s="6">
        <f>F75+F79+F103+F109+F115+F87+F83+F127+F131</f>
        <v>5200</v>
      </c>
      <c r="G74" s="6">
        <f>G75+G79+G103+G109+G115+G87+G83+G127+G131</f>
        <v>39839.29</v>
      </c>
      <c r="H74" s="6">
        <f>H75+H79+H103+H109+H115+H87+H83+H127+H131</f>
        <v>4668.04</v>
      </c>
      <c r="I74" s="6">
        <f>I75+I79+I103+I109+I115+I87+I83+I127+I131</f>
        <v>44507.33</v>
      </c>
    </row>
    <row r="75" spans="1:9" ht="78.75">
      <c r="A75" s="27" t="s">
        <v>53</v>
      </c>
      <c r="B75" s="28" t="s">
        <v>52</v>
      </c>
      <c r="C75" s="28"/>
      <c r="D75" s="29">
        <f>D76</f>
        <v>1521</v>
      </c>
      <c r="E75" s="9">
        <f>E87+E109+E115+E127+E77+E103</f>
        <v>26623.76</v>
      </c>
      <c r="F75" s="29">
        <f>F76</f>
        <v>0</v>
      </c>
      <c r="G75" s="29">
        <f>G76</f>
        <v>1521</v>
      </c>
      <c r="H75" s="29">
        <f>H76</f>
        <v>0</v>
      </c>
      <c r="I75" s="29">
        <f>I76</f>
        <v>1521</v>
      </c>
    </row>
    <row r="76" spans="1:9" ht="63">
      <c r="A76" s="10" t="s">
        <v>107</v>
      </c>
      <c r="B76" s="11" t="s">
        <v>52</v>
      </c>
      <c r="C76" s="28"/>
      <c r="D76" s="4">
        <f>D77+D78</f>
        <v>1521</v>
      </c>
      <c r="E76" s="9"/>
      <c r="F76" s="4"/>
      <c r="G76" s="4">
        <f>G77+G78</f>
        <v>1521</v>
      </c>
      <c r="H76" s="4">
        <f>H77+H78</f>
        <v>0</v>
      </c>
      <c r="I76" s="4">
        <f>I77+I78</f>
        <v>1521</v>
      </c>
    </row>
    <row r="77" spans="1:9" ht="79.5" customHeight="1">
      <c r="A77" s="10" t="s">
        <v>48</v>
      </c>
      <c r="B77" s="11" t="s">
        <v>52</v>
      </c>
      <c r="C77" s="11" t="s">
        <v>49</v>
      </c>
      <c r="D77" s="4">
        <v>1410</v>
      </c>
      <c r="E77" s="4">
        <v>1575.55</v>
      </c>
      <c r="F77" s="4"/>
      <c r="G77" s="4">
        <v>1410</v>
      </c>
      <c r="H77" s="4"/>
      <c r="I77" s="4">
        <f>G77+H77</f>
        <v>1410</v>
      </c>
    </row>
    <row r="78" spans="1:9" ht="31.5">
      <c r="A78" s="10" t="s">
        <v>50</v>
      </c>
      <c r="B78" s="11" t="s">
        <v>52</v>
      </c>
      <c r="C78" s="11" t="s">
        <v>51</v>
      </c>
      <c r="D78" s="4">
        <v>111</v>
      </c>
      <c r="E78" s="4"/>
      <c r="F78" s="4"/>
      <c r="G78" s="4">
        <v>111</v>
      </c>
      <c r="H78" s="4"/>
      <c r="I78" s="4">
        <f>G78+H78</f>
        <v>111</v>
      </c>
    </row>
    <row r="79" spans="1:9" ht="48.75" customHeight="1">
      <c r="A79" s="27" t="s">
        <v>46</v>
      </c>
      <c r="B79" s="28" t="s">
        <v>47</v>
      </c>
      <c r="C79" s="28"/>
      <c r="D79" s="29">
        <f>D80</f>
        <v>669</v>
      </c>
      <c r="E79" s="4"/>
      <c r="F79" s="29">
        <f>F80</f>
        <v>12</v>
      </c>
      <c r="G79" s="29">
        <f>G80</f>
        <v>681</v>
      </c>
      <c r="H79" s="29">
        <f>H80</f>
        <v>0</v>
      </c>
      <c r="I79" s="29">
        <f>I80</f>
        <v>681</v>
      </c>
    </row>
    <row r="80" spans="1:9" ht="81.75" customHeight="1">
      <c r="A80" s="10" t="s">
        <v>106</v>
      </c>
      <c r="B80" s="11" t="s">
        <v>47</v>
      </c>
      <c r="C80" s="11"/>
      <c r="D80" s="4">
        <f>D81+D82</f>
        <v>669</v>
      </c>
      <c r="E80" s="4"/>
      <c r="F80" s="4">
        <f>F81+F82</f>
        <v>12</v>
      </c>
      <c r="G80" s="4">
        <f>G81+G82</f>
        <v>681</v>
      </c>
      <c r="H80" s="4">
        <f>H81+H82</f>
        <v>0</v>
      </c>
      <c r="I80" s="4">
        <f>I81+I82</f>
        <v>681</v>
      </c>
    </row>
    <row r="81" spans="1:9" ht="93" customHeight="1">
      <c r="A81" s="10" t="s">
        <v>48</v>
      </c>
      <c r="B81" s="11" t="s">
        <v>47</v>
      </c>
      <c r="C81" s="11" t="s">
        <v>49</v>
      </c>
      <c r="D81" s="4">
        <v>518.76</v>
      </c>
      <c r="E81" s="4"/>
      <c r="F81" s="4">
        <v>12</v>
      </c>
      <c r="G81" s="4">
        <f>518.76+F81</f>
        <v>530.76</v>
      </c>
      <c r="H81" s="4"/>
      <c r="I81" s="4">
        <f>G81+H81</f>
        <v>530.76</v>
      </c>
    </row>
    <row r="82" spans="1:9" ht="39.75" customHeight="1">
      <c r="A82" s="10" t="s">
        <v>50</v>
      </c>
      <c r="B82" s="11" t="s">
        <v>47</v>
      </c>
      <c r="C82" s="11" t="s">
        <v>51</v>
      </c>
      <c r="D82" s="4">
        <v>150.24</v>
      </c>
      <c r="E82" s="4"/>
      <c r="F82" s="4"/>
      <c r="G82" s="4">
        <v>150.24</v>
      </c>
      <c r="H82" s="4"/>
      <c r="I82" s="4">
        <f>G82+H82</f>
        <v>150.24</v>
      </c>
    </row>
    <row r="83" spans="1:9" ht="48.75" customHeight="1">
      <c r="A83" s="27" t="s">
        <v>234</v>
      </c>
      <c r="B83" s="28" t="s">
        <v>235</v>
      </c>
      <c r="C83" s="28"/>
      <c r="D83" s="29">
        <f>D84</f>
        <v>555</v>
      </c>
      <c r="E83" s="4"/>
      <c r="F83" s="29">
        <f>F84</f>
        <v>0</v>
      </c>
      <c r="G83" s="29">
        <f>G84</f>
        <v>555</v>
      </c>
      <c r="H83" s="29">
        <f>H84</f>
        <v>0</v>
      </c>
      <c r="I83" s="29">
        <f>I84</f>
        <v>555</v>
      </c>
    </row>
    <row r="84" spans="1:9" ht="39.75" customHeight="1">
      <c r="A84" s="56" t="s">
        <v>233</v>
      </c>
      <c r="B84" s="49" t="s">
        <v>235</v>
      </c>
      <c r="C84" s="49"/>
      <c r="D84" s="48">
        <f>D85+D86</f>
        <v>555</v>
      </c>
      <c r="E84" s="4"/>
      <c r="F84" s="48">
        <f>F85+F86</f>
        <v>0</v>
      </c>
      <c r="G84" s="48">
        <f>G85+G86</f>
        <v>555</v>
      </c>
      <c r="H84" s="48">
        <f>H85+H86</f>
        <v>0</v>
      </c>
      <c r="I84" s="48">
        <f>I85+I86</f>
        <v>555</v>
      </c>
    </row>
    <row r="85" spans="1:9" ht="39.75" customHeight="1">
      <c r="A85" s="10" t="s">
        <v>50</v>
      </c>
      <c r="B85" s="11" t="s">
        <v>235</v>
      </c>
      <c r="C85" s="11" t="s">
        <v>51</v>
      </c>
      <c r="D85" s="4">
        <v>300</v>
      </c>
      <c r="E85" s="4"/>
      <c r="F85" s="4"/>
      <c r="G85" s="4">
        <v>300</v>
      </c>
      <c r="H85" s="4"/>
      <c r="I85" s="4">
        <f>G85+H85</f>
        <v>300</v>
      </c>
    </row>
    <row r="86" spans="1:9" ht="39.75" customHeight="1">
      <c r="A86" s="10" t="s">
        <v>95</v>
      </c>
      <c r="B86" s="11" t="s">
        <v>235</v>
      </c>
      <c r="C86" s="11" t="s">
        <v>97</v>
      </c>
      <c r="D86" s="4">
        <v>255</v>
      </c>
      <c r="E86" s="4"/>
      <c r="F86" s="4"/>
      <c r="G86" s="4">
        <v>255</v>
      </c>
      <c r="H86" s="4"/>
      <c r="I86" s="4">
        <f>G86+H86</f>
        <v>255</v>
      </c>
    </row>
    <row r="87" spans="1:9" ht="47.25">
      <c r="A87" s="53" t="s">
        <v>23</v>
      </c>
      <c r="B87" s="54" t="s">
        <v>227</v>
      </c>
      <c r="C87" s="54"/>
      <c r="D87" s="55">
        <f>D88</f>
        <v>5592.25</v>
      </c>
      <c r="E87" s="12">
        <f>SUM(E89:E93)</f>
        <v>3249.3</v>
      </c>
      <c r="F87" s="55">
        <f>F88</f>
        <v>1346.9</v>
      </c>
      <c r="G87" s="55">
        <f>G88</f>
        <v>6939.15</v>
      </c>
      <c r="H87" s="55">
        <f>H88</f>
        <v>0</v>
      </c>
      <c r="I87" s="55">
        <f>I88</f>
        <v>6939.15</v>
      </c>
    </row>
    <row r="88" spans="1:9" ht="47.25">
      <c r="A88" s="50" t="s">
        <v>228</v>
      </c>
      <c r="B88" s="51" t="s">
        <v>229</v>
      </c>
      <c r="C88" s="51"/>
      <c r="D88" s="52">
        <f>D89+D91+D93+D95+D97+D99+D101</f>
        <v>5592.25</v>
      </c>
      <c r="E88" s="12"/>
      <c r="F88" s="52">
        <f>F89+F91+F93+F95+F97+F99+F101</f>
        <v>1346.9</v>
      </c>
      <c r="G88" s="52">
        <f>G89+G91+G93+G95+G97+G99+G101</f>
        <v>6939.15</v>
      </c>
      <c r="H88" s="52">
        <f>H89+H91+H93+H95+H97+H99+H101</f>
        <v>0</v>
      </c>
      <c r="I88" s="52">
        <f>I89+I91+I93+I95+I97+I99+I101</f>
        <v>6939.15</v>
      </c>
    </row>
    <row r="89" spans="1:9" ht="158.25" customHeight="1">
      <c r="A89" s="56" t="s">
        <v>24</v>
      </c>
      <c r="B89" s="49" t="s">
        <v>229</v>
      </c>
      <c r="C89" s="49"/>
      <c r="D89" s="48">
        <f>D90</f>
        <v>1800</v>
      </c>
      <c r="E89" s="4">
        <v>1360</v>
      </c>
      <c r="F89" s="48">
        <f>F90</f>
        <v>728.9</v>
      </c>
      <c r="G89" s="48">
        <f>G90</f>
        <v>2528.9</v>
      </c>
      <c r="H89" s="48">
        <f>H90</f>
        <v>0</v>
      </c>
      <c r="I89" s="48">
        <f>I90</f>
        <v>2528.9</v>
      </c>
    </row>
    <row r="90" spans="1:9" ht="31.5">
      <c r="A90" s="10" t="s">
        <v>95</v>
      </c>
      <c r="B90" s="11" t="s">
        <v>229</v>
      </c>
      <c r="C90" s="11" t="s">
        <v>97</v>
      </c>
      <c r="D90" s="4">
        <v>1800</v>
      </c>
      <c r="E90" s="4"/>
      <c r="F90" s="4">
        <v>728.9</v>
      </c>
      <c r="G90" s="4">
        <f>1800+F90</f>
        <v>2528.9</v>
      </c>
      <c r="H90" s="4"/>
      <c r="I90" s="4">
        <f>G90+H90</f>
        <v>2528.9</v>
      </c>
    </row>
    <row r="91" spans="1:9" ht="120" customHeight="1">
      <c r="A91" s="56" t="s">
        <v>34</v>
      </c>
      <c r="B91" s="49" t="s">
        <v>230</v>
      </c>
      <c r="C91" s="49"/>
      <c r="D91" s="48">
        <f>D92</f>
        <v>2644</v>
      </c>
      <c r="E91" s="4">
        <v>1521.3</v>
      </c>
      <c r="F91" s="48">
        <f>F92</f>
        <v>0</v>
      </c>
      <c r="G91" s="48">
        <f>G92</f>
        <v>2644</v>
      </c>
      <c r="H91" s="48">
        <f>H92</f>
        <v>0</v>
      </c>
      <c r="I91" s="48">
        <f>I92</f>
        <v>2644</v>
      </c>
    </row>
    <row r="92" spans="1:9" ht="31.5">
      <c r="A92" s="10" t="s">
        <v>95</v>
      </c>
      <c r="B92" s="11" t="s">
        <v>230</v>
      </c>
      <c r="C92" s="11" t="s">
        <v>97</v>
      </c>
      <c r="D92" s="4">
        <f>1500+333+190+309+312</f>
        <v>2644</v>
      </c>
      <c r="E92" s="4"/>
      <c r="F92" s="4"/>
      <c r="G92" s="4">
        <f>1500+333+190+309+312</f>
        <v>2644</v>
      </c>
      <c r="H92" s="4"/>
      <c r="I92" s="4">
        <f>1500+333+190+309+312</f>
        <v>2644</v>
      </c>
    </row>
    <row r="93" spans="1:9" ht="94.5">
      <c r="A93" s="56" t="s">
        <v>33</v>
      </c>
      <c r="B93" s="49" t="s">
        <v>231</v>
      </c>
      <c r="C93" s="49"/>
      <c r="D93" s="48">
        <f>D94</f>
        <v>392</v>
      </c>
      <c r="E93" s="4">
        <v>368</v>
      </c>
      <c r="F93" s="48">
        <f>F94</f>
        <v>618</v>
      </c>
      <c r="G93" s="48">
        <f>G94</f>
        <v>1010</v>
      </c>
      <c r="H93" s="48">
        <f>H94</f>
        <v>0</v>
      </c>
      <c r="I93" s="48">
        <f>I94</f>
        <v>1010</v>
      </c>
    </row>
    <row r="94" spans="1:9" ht="31.5">
      <c r="A94" s="10" t="s">
        <v>95</v>
      </c>
      <c r="B94" s="11" t="s">
        <v>231</v>
      </c>
      <c r="C94" s="11" t="s">
        <v>97</v>
      </c>
      <c r="D94" s="4">
        <v>392</v>
      </c>
      <c r="E94" s="4"/>
      <c r="F94" s="4">
        <v>618</v>
      </c>
      <c r="G94" s="4">
        <f>392+F94</f>
        <v>1010</v>
      </c>
      <c r="H94" s="4"/>
      <c r="I94" s="4">
        <f>G94+H94</f>
        <v>1010</v>
      </c>
    </row>
    <row r="95" spans="1:9" ht="66.75" customHeight="1">
      <c r="A95" s="56" t="s">
        <v>232</v>
      </c>
      <c r="B95" s="49" t="s">
        <v>231</v>
      </c>
      <c r="C95" s="49"/>
      <c r="D95" s="48">
        <f>D96</f>
        <v>216</v>
      </c>
      <c r="E95" s="4"/>
      <c r="F95" s="48">
        <f>F96</f>
        <v>0</v>
      </c>
      <c r="G95" s="48">
        <f>G96</f>
        <v>216</v>
      </c>
      <c r="H95" s="48">
        <f>H96</f>
        <v>0</v>
      </c>
      <c r="I95" s="48">
        <f>I96</f>
        <v>216</v>
      </c>
    </row>
    <row r="96" spans="1:9" ht="31.5">
      <c r="A96" s="10" t="s">
        <v>95</v>
      </c>
      <c r="B96" s="11" t="s">
        <v>231</v>
      </c>
      <c r="C96" s="11" t="s">
        <v>97</v>
      </c>
      <c r="D96" s="4">
        <v>216</v>
      </c>
      <c r="E96" s="4"/>
      <c r="F96" s="4"/>
      <c r="G96" s="4">
        <v>216</v>
      </c>
      <c r="H96" s="4"/>
      <c r="I96" s="4">
        <f>G96+H96</f>
        <v>216</v>
      </c>
    </row>
    <row r="97" spans="1:9" ht="48.75" customHeight="1">
      <c r="A97" s="57" t="s">
        <v>236</v>
      </c>
      <c r="B97" s="49" t="s">
        <v>237</v>
      </c>
      <c r="C97" s="49"/>
      <c r="D97" s="48">
        <f>D98</f>
        <v>457</v>
      </c>
      <c r="E97" s="4"/>
      <c r="F97" s="48">
        <f>F98</f>
        <v>0</v>
      </c>
      <c r="G97" s="48">
        <f>G98</f>
        <v>457</v>
      </c>
      <c r="H97" s="48">
        <f>H98</f>
        <v>0</v>
      </c>
      <c r="I97" s="48">
        <f>I98</f>
        <v>457</v>
      </c>
    </row>
    <row r="98" spans="1:9" ht="31.5">
      <c r="A98" s="10" t="s">
        <v>95</v>
      </c>
      <c r="B98" s="11" t="s">
        <v>237</v>
      </c>
      <c r="C98" s="11" t="s">
        <v>97</v>
      </c>
      <c r="D98" s="4">
        <v>457</v>
      </c>
      <c r="E98" s="4"/>
      <c r="F98" s="4"/>
      <c r="G98" s="4">
        <v>457</v>
      </c>
      <c r="H98" s="4"/>
      <c r="I98" s="4">
        <f>G98+H98</f>
        <v>457</v>
      </c>
    </row>
    <row r="99" spans="1:9" ht="80.25" customHeight="1">
      <c r="A99" s="56" t="s">
        <v>238</v>
      </c>
      <c r="B99" s="49" t="s">
        <v>239</v>
      </c>
      <c r="C99" s="49"/>
      <c r="D99" s="48">
        <f>D100</f>
        <v>33.25</v>
      </c>
      <c r="E99" s="4"/>
      <c r="F99" s="48">
        <f>F100</f>
        <v>0</v>
      </c>
      <c r="G99" s="48">
        <f>G100</f>
        <v>33.25</v>
      </c>
      <c r="H99" s="48">
        <f>H100</f>
        <v>0</v>
      </c>
      <c r="I99" s="48">
        <f>I100</f>
        <v>33.25</v>
      </c>
    </row>
    <row r="100" spans="1:9" ht="31.5">
      <c r="A100" s="10" t="s">
        <v>95</v>
      </c>
      <c r="B100" s="11" t="s">
        <v>239</v>
      </c>
      <c r="C100" s="11" t="s">
        <v>97</v>
      </c>
      <c r="D100" s="4">
        <v>33.25</v>
      </c>
      <c r="E100" s="4"/>
      <c r="F100" s="4"/>
      <c r="G100" s="4">
        <v>33.25</v>
      </c>
      <c r="H100" s="4"/>
      <c r="I100" s="4">
        <f>G100+H100</f>
        <v>33.25</v>
      </c>
    </row>
    <row r="101" spans="1:9" ht="31.5">
      <c r="A101" s="56" t="s">
        <v>240</v>
      </c>
      <c r="B101" s="49" t="s">
        <v>241</v>
      </c>
      <c r="C101" s="49"/>
      <c r="D101" s="48">
        <f>D102</f>
        <v>50</v>
      </c>
      <c r="E101" s="4"/>
      <c r="F101" s="48">
        <f>F102</f>
        <v>0</v>
      </c>
      <c r="G101" s="48">
        <f>G102</f>
        <v>50</v>
      </c>
      <c r="H101" s="48">
        <f>H102</f>
        <v>0</v>
      </c>
      <c r="I101" s="48">
        <f>I102</f>
        <v>50</v>
      </c>
    </row>
    <row r="102" spans="1:9" ht="31.5">
      <c r="A102" s="10" t="s">
        <v>95</v>
      </c>
      <c r="B102" s="11" t="s">
        <v>241</v>
      </c>
      <c r="C102" s="11" t="s">
        <v>97</v>
      </c>
      <c r="D102" s="4">
        <v>50</v>
      </c>
      <c r="E102" s="4"/>
      <c r="F102" s="4"/>
      <c r="G102" s="4">
        <v>50</v>
      </c>
      <c r="H102" s="4"/>
      <c r="I102" s="4">
        <f>G102+H102</f>
        <v>50</v>
      </c>
    </row>
    <row r="103" spans="1:9" ht="63">
      <c r="A103" s="30" t="s">
        <v>81</v>
      </c>
      <c r="B103" s="31" t="s">
        <v>82</v>
      </c>
      <c r="C103" s="31"/>
      <c r="D103" s="32">
        <f>D104</f>
        <v>6025.17</v>
      </c>
      <c r="E103" s="12">
        <f>SUM(E105:E108)</f>
        <v>6987.31</v>
      </c>
      <c r="F103" s="32">
        <f>F104</f>
        <v>0</v>
      </c>
      <c r="G103" s="32">
        <f>G104</f>
        <v>6025.17</v>
      </c>
      <c r="H103" s="32">
        <f>H104</f>
        <v>0</v>
      </c>
      <c r="I103" s="32">
        <f>I104</f>
        <v>6025.17</v>
      </c>
    </row>
    <row r="104" spans="1:9" ht="47.25">
      <c r="A104" s="27" t="s">
        <v>83</v>
      </c>
      <c r="B104" s="28" t="s">
        <v>317</v>
      </c>
      <c r="C104" s="28"/>
      <c r="D104" s="29">
        <f>D105+D107</f>
        <v>6025.17</v>
      </c>
      <c r="E104" s="12"/>
      <c r="F104" s="29">
        <f>F105+F107</f>
        <v>0</v>
      </c>
      <c r="G104" s="29">
        <f>G105+G107</f>
        <v>6025.17</v>
      </c>
      <c r="H104" s="29">
        <f>H105+H107</f>
        <v>0</v>
      </c>
      <c r="I104" s="29">
        <f>I105+I107</f>
        <v>6025.17</v>
      </c>
    </row>
    <row r="105" spans="1:9" ht="63">
      <c r="A105" s="56" t="s">
        <v>85</v>
      </c>
      <c r="B105" s="49" t="s">
        <v>84</v>
      </c>
      <c r="C105" s="49"/>
      <c r="D105" s="48">
        <f>D106</f>
        <v>5744.77</v>
      </c>
      <c r="E105" s="4">
        <v>100</v>
      </c>
      <c r="F105" s="48">
        <f>F106</f>
        <v>0</v>
      </c>
      <c r="G105" s="48">
        <f>G106</f>
        <v>5744.77</v>
      </c>
      <c r="H105" s="48">
        <f>H106</f>
        <v>0</v>
      </c>
      <c r="I105" s="48">
        <f>I106</f>
        <v>5744.77</v>
      </c>
    </row>
    <row r="106" spans="1:9" ht="47.25">
      <c r="A106" s="10" t="s">
        <v>43</v>
      </c>
      <c r="B106" s="11" t="s">
        <v>86</v>
      </c>
      <c r="C106" s="11" t="s">
        <v>42</v>
      </c>
      <c r="D106" s="4">
        <v>5744.77</v>
      </c>
      <c r="E106" s="4">
        <v>292</v>
      </c>
      <c r="F106" s="4"/>
      <c r="G106" s="4">
        <v>5744.77</v>
      </c>
      <c r="H106" s="4"/>
      <c r="I106" s="4">
        <f>G106+H106</f>
        <v>5744.77</v>
      </c>
    </row>
    <row r="107" spans="1:9" ht="82.5" customHeight="1">
      <c r="A107" s="56" t="s">
        <v>93</v>
      </c>
      <c r="B107" s="49" t="s">
        <v>94</v>
      </c>
      <c r="C107" s="49"/>
      <c r="D107" s="48">
        <f>D108</f>
        <v>280.4</v>
      </c>
      <c r="E107" s="4">
        <v>365</v>
      </c>
      <c r="F107" s="48">
        <f>F108</f>
        <v>0</v>
      </c>
      <c r="G107" s="48">
        <f>G108</f>
        <v>280.4</v>
      </c>
      <c r="H107" s="48">
        <f>H108</f>
        <v>0</v>
      </c>
      <c r="I107" s="48">
        <f>I108</f>
        <v>280.4</v>
      </c>
    </row>
    <row r="108" spans="1:9" ht="98.25" customHeight="1">
      <c r="A108" s="10" t="s">
        <v>48</v>
      </c>
      <c r="B108" s="11" t="s">
        <v>94</v>
      </c>
      <c r="C108" s="11" t="s">
        <v>49</v>
      </c>
      <c r="D108" s="4">
        <v>280.4</v>
      </c>
      <c r="E108" s="4">
        <v>6230.31</v>
      </c>
      <c r="F108" s="4"/>
      <c r="G108" s="4">
        <v>280.4</v>
      </c>
      <c r="H108" s="4"/>
      <c r="I108" s="4">
        <f>G108+H108</f>
        <v>280.4</v>
      </c>
    </row>
    <row r="109" spans="1:9" ht="52.5" customHeight="1">
      <c r="A109" s="30" t="s">
        <v>88</v>
      </c>
      <c r="B109" s="31" t="s">
        <v>89</v>
      </c>
      <c r="C109" s="31"/>
      <c r="D109" s="32">
        <f>D110+D113</f>
        <v>9911.07</v>
      </c>
      <c r="E109" s="12">
        <f>SUM(E110:E114)</f>
        <v>12879.5</v>
      </c>
      <c r="F109" s="32">
        <f>F110+F113</f>
        <v>0</v>
      </c>
      <c r="G109" s="32">
        <f>G110+G113</f>
        <v>9911.07</v>
      </c>
      <c r="H109" s="32">
        <f>H110+H113</f>
        <v>890</v>
      </c>
      <c r="I109" s="32">
        <f>I110+I113</f>
        <v>10801.07</v>
      </c>
    </row>
    <row r="110" spans="1:9" ht="47.25">
      <c r="A110" s="27" t="s">
        <v>90</v>
      </c>
      <c r="B110" s="28" t="s">
        <v>91</v>
      </c>
      <c r="C110" s="28"/>
      <c r="D110" s="29">
        <f>D111</f>
        <v>1566.07</v>
      </c>
      <c r="E110" s="4">
        <v>1074.7</v>
      </c>
      <c r="F110" s="29">
        <f aca="true" t="shared" si="5" ref="F110:I111">F111</f>
        <v>0</v>
      </c>
      <c r="G110" s="29">
        <f t="shared" si="5"/>
        <v>1566.07</v>
      </c>
      <c r="H110" s="29">
        <f t="shared" si="5"/>
        <v>0</v>
      </c>
      <c r="I110" s="29">
        <f t="shared" si="5"/>
        <v>1566.07</v>
      </c>
    </row>
    <row r="111" spans="1:9" ht="78" customHeight="1">
      <c r="A111" s="56" t="s">
        <v>92</v>
      </c>
      <c r="B111" s="49" t="s">
        <v>91</v>
      </c>
      <c r="C111" s="49"/>
      <c r="D111" s="48">
        <f>D112</f>
        <v>1566.07</v>
      </c>
      <c r="E111" s="4">
        <v>300</v>
      </c>
      <c r="F111" s="48">
        <f t="shared" si="5"/>
        <v>0</v>
      </c>
      <c r="G111" s="48">
        <f t="shared" si="5"/>
        <v>1566.07</v>
      </c>
      <c r="H111" s="48">
        <f t="shared" si="5"/>
        <v>0</v>
      </c>
      <c r="I111" s="48">
        <f t="shared" si="5"/>
        <v>1566.07</v>
      </c>
    </row>
    <row r="112" spans="1:9" ht="95.25" customHeight="1">
      <c r="A112" s="10" t="s">
        <v>48</v>
      </c>
      <c r="B112" s="11" t="s">
        <v>91</v>
      </c>
      <c r="C112" s="11" t="s">
        <v>49</v>
      </c>
      <c r="D112" s="4">
        <v>1566.07</v>
      </c>
      <c r="E112" s="4">
        <v>681</v>
      </c>
      <c r="F112" s="4"/>
      <c r="G112" s="4">
        <v>1566.07</v>
      </c>
      <c r="H112" s="4"/>
      <c r="I112" s="4">
        <f>G112+H112</f>
        <v>1566.07</v>
      </c>
    </row>
    <row r="113" spans="1:9" ht="95.25" customHeight="1">
      <c r="A113" s="56" t="s">
        <v>25</v>
      </c>
      <c r="B113" s="49" t="s">
        <v>96</v>
      </c>
      <c r="C113" s="49"/>
      <c r="D113" s="48">
        <f>D114</f>
        <v>8345</v>
      </c>
      <c r="E113" s="4">
        <v>10263.8</v>
      </c>
      <c r="F113" s="48">
        <f>F114</f>
        <v>0</v>
      </c>
      <c r="G113" s="48">
        <f>G114</f>
        <v>8345</v>
      </c>
      <c r="H113" s="48">
        <f>H114</f>
        <v>890</v>
      </c>
      <c r="I113" s="48">
        <f>I114</f>
        <v>9235</v>
      </c>
    </row>
    <row r="114" spans="1:9" ht="31.5">
      <c r="A114" s="10" t="s">
        <v>95</v>
      </c>
      <c r="B114" s="11" t="s">
        <v>96</v>
      </c>
      <c r="C114" s="11" t="s">
        <v>97</v>
      </c>
      <c r="D114" s="4">
        <v>8345</v>
      </c>
      <c r="E114" s="4">
        <v>560</v>
      </c>
      <c r="F114" s="4"/>
      <c r="G114" s="4">
        <v>8345</v>
      </c>
      <c r="H114" s="4">
        <v>890</v>
      </c>
      <c r="I114" s="4">
        <f>G114+H114</f>
        <v>9235</v>
      </c>
    </row>
    <row r="115" spans="1:9" ht="41.25" customHeight="1">
      <c r="A115" s="30" t="s">
        <v>109</v>
      </c>
      <c r="B115" s="31" t="s">
        <v>112</v>
      </c>
      <c r="C115" s="31"/>
      <c r="D115" s="61">
        <f>D116+D123+D125</f>
        <v>6459</v>
      </c>
      <c r="E115" s="12">
        <f>SUM(E116:E118)</f>
        <v>1732.1</v>
      </c>
      <c r="F115" s="61">
        <f>F116+F123+F125</f>
        <v>0</v>
      </c>
      <c r="G115" s="61">
        <f>G116+G123+G125</f>
        <v>6459</v>
      </c>
      <c r="H115" s="61">
        <f>H116+H123+H125</f>
        <v>819</v>
      </c>
      <c r="I115" s="61">
        <f>I116+I123+I125</f>
        <v>7278</v>
      </c>
    </row>
    <row r="116" spans="1:9" ht="47.25">
      <c r="A116" s="27" t="s">
        <v>110</v>
      </c>
      <c r="B116" s="28" t="s">
        <v>320</v>
      </c>
      <c r="C116" s="28"/>
      <c r="D116" s="29">
        <f>D117+D121</f>
        <v>3611</v>
      </c>
      <c r="E116" s="4">
        <v>1400</v>
      </c>
      <c r="F116" s="29">
        <f>F117+F121</f>
        <v>0</v>
      </c>
      <c r="G116" s="29">
        <f>G117+G121</f>
        <v>3611</v>
      </c>
      <c r="H116" s="29">
        <f>H117+H121+H119</f>
        <v>819</v>
      </c>
      <c r="I116" s="29">
        <f>I117+I121+I119</f>
        <v>4430</v>
      </c>
    </row>
    <row r="117" spans="1:9" ht="39" customHeight="1">
      <c r="A117" s="56" t="s">
        <v>242</v>
      </c>
      <c r="B117" s="49" t="s">
        <v>111</v>
      </c>
      <c r="C117" s="49"/>
      <c r="D117" s="48">
        <f>D118</f>
        <v>2526</v>
      </c>
      <c r="E117" s="4">
        <v>332.1</v>
      </c>
      <c r="F117" s="48">
        <f>F118</f>
        <v>0</v>
      </c>
      <c r="G117" s="48">
        <f>G118</f>
        <v>2526</v>
      </c>
      <c r="H117" s="48">
        <f>H118</f>
        <v>0</v>
      </c>
      <c r="I117" s="48">
        <f>I118</f>
        <v>2526</v>
      </c>
    </row>
    <row r="118" spans="1:9" ht="39" customHeight="1">
      <c r="A118" s="10" t="s">
        <v>50</v>
      </c>
      <c r="B118" s="11" t="s">
        <v>111</v>
      </c>
      <c r="C118" s="11" t="s">
        <v>51</v>
      </c>
      <c r="D118" s="4">
        <v>2526</v>
      </c>
      <c r="E118" s="4"/>
      <c r="F118" s="4"/>
      <c r="G118" s="4">
        <v>2526</v>
      </c>
      <c r="H118" s="4"/>
      <c r="I118" s="4">
        <f>G118+H118</f>
        <v>2526</v>
      </c>
    </row>
    <row r="119" spans="1:9" ht="66" customHeight="1">
      <c r="A119" s="69" t="s">
        <v>406</v>
      </c>
      <c r="B119" s="49" t="s">
        <v>407</v>
      </c>
      <c r="C119" s="49"/>
      <c r="D119" s="48"/>
      <c r="E119" s="48"/>
      <c r="F119" s="48"/>
      <c r="G119" s="48"/>
      <c r="H119" s="48">
        <f>H120</f>
        <v>819</v>
      </c>
      <c r="I119" s="48">
        <f>H119</f>
        <v>819</v>
      </c>
    </row>
    <row r="120" spans="1:9" ht="39" customHeight="1">
      <c r="A120" s="10" t="s">
        <v>50</v>
      </c>
      <c r="B120" s="11" t="s">
        <v>407</v>
      </c>
      <c r="C120" s="11" t="s">
        <v>51</v>
      </c>
      <c r="D120" s="4"/>
      <c r="E120" s="4"/>
      <c r="F120" s="4"/>
      <c r="G120" s="4"/>
      <c r="H120" s="4">
        <v>819</v>
      </c>
      <c r="I120" s="4">
        <f>H120</f>
        <v>819</v>
      </c>
    </row>
    <row r="121" spans="1:9" ht="53.25" customHeight="1">
      <c r="A121" s="56" t="s">
        <v>318</v>
      </c>
      <c r="B121" s="49" t="s">
        <v>319</v>
      </c>
      <c r="C121" s="49"/>
      <c r="D121" s="48">
        <f>D122</f>
        <v>1085</v>
      </c>
      <c r="E121" s="4"/>
      <c r="F121" s="48">
        <f>F122</f>
        <v>0</v>
      </c>
      <c r="G121" s="48">
        <f>G122</f>
        <v>1085</v>
      </c>
      <c r="H121" s="48">
        <f>H122</f>
        <v>0</v>
      </c>
      <c r="I121" s="48">
        <f>I122</f>
        <v>1085</v>
      </c>
    </row>
    <row r="122" spans="1:9" ht="39" customHeight="1">
      <c r="A122" s="10" t="s">
        <v>50</v>
      </c>
      <c r="B122" s="11" t="s">
        <v>319</v>
      </c>
      <c r="C122" s="11" t="s">
        <v>51</v>
      </c>
      <c r="D122" s="4">
        <v>1085</v>
      </c>
      <c r="E122" s="4"/>
      <c r="F122" s="4"/>
      <c r="G122" s="4">
        <v>1085</v>
      </c>
      <c r="H122" s="4"/>
      <c r="I122" s="4">
        <f>G122+H122</f>
        <v>1085</v>
      </c>
    </row>
    <row r="123" spans="1:9" ht="39" customHeight="1">
      <c r="A123" s="56" t="s">
        <v>243</v>
      </c>
      <c r="B123" s="49" t="s">
        <v>244</v>
      </c>
      <c r="C123" s="49"/>
      <c r="D123" s="48">
        <f>D124</f>
        <v>2457.4</v>
      </c>
      <c r="E123" s="4"/>
      <c r="F123" s="48">
        <f>F124</f>
        <v>0</v>
      </c>
      <c r="G123" s="48">
        <f>G124</f>
        <v>2457.4</v>
      </c>
      <c r="H123" s="48">
        <f>H124</f>
        <v>0</v>
      </c>
      <c r="I123" s="48">
        <f>I124</f>
        <v>2457.4</v>
      </c>
    </row>
    <row r="124" spans="1:9" ht="39" customHeight="1">
      <c r="A124" s="10" t="s">
        <v>50</v>
      </c>
      <c r="B124" s="11" t="s">
        <v>244</v>
      </c>
      <c r="C124" s="11" t="s">
        <v>51</v>
      </c>
      <c r="D124" s="4">
        <v>2457.4</v>
      </c>
      <c r="E124" s="4"/>
      <c r="F124" s="4"/>
      <c r="G124" s="4">
        <v>2457.4</v>
      </c>
      <c r="H124" s="4"/>
      <c r="I124" s="4">
        <f>G124+H124</f>
        <v>2457.4</v>
      </c>
    </row>
    <row r="125" spans="1:9" ht="39" customHeight="1">
      <c r="A125" s="56" t="s">
        <v>245</v>
      </c>
      <c r="B125" s="49" t="s">
        <v>246</v>
      </c>
      <c r="C125" s="49"/>
      <c r="D125" s="48">
        <f>D126</f>
        <v>390.6</v>
      </c>
      <c r="E125" s="4"/>
      <c r="F125" s="48">
        <f>F126</f>
        <v>0</v>
      </c>
      <c r="G125" s="48">
        <f>G126</f>
        <v>390.6</v>
      </c>
      <c r="H125" s="48">
        <f>H126</f>
        <v>0</v>
      </c>
      <c r="I125" s="48">
        <f>I126</f>
        <v>390.6</v>
      </c>
    </row>
    <row r="126" spans="1:9" ht="39" customHeight="1">
      <c r="A126" s="10" t="s">
        <v>50</v>
      </c>
      <c r="B126" s="11" t="s">
        <v>246</v>
      </c>
      <c r="C126" s="11" t="s">
        <v>51</v>
      </c>
      <c r="D126" s="4">
        <v>390.6</v>
      </c>
      <c r="E126" s="4"/>
      <c r="F126" s="4"/>
      <c r="G126" s="4">
        <v>390.6</v>
      </c>
      <c r="H126" s="4"/>
      <c r="I126" s="4">
        <f>G126+H126</f>
        <v>390.6</v>
      </c>
    </row>
    <row r="127" spans="1:9" ht="15.75">
      <c r="A127" s="32" t="s">
        <v>6</v>
      </c>
      <c r="B127" s="31" t="s">
        <v>248</v>
      </c>
      <c r="C127" s="31"/>
      <c r="D127" s="32">
        <f aca="true" t="shared" si="6" ref="D127:I127">D129</f>
        <v>250</v>
      </c>
      <c r="E127" s="12">
        <f t="shared" si="6"/>
        <v>200</v>
      </c>
      <c r="F127" s="32">
        <f t="shared" si="6"/>
        <v>0</v>
      </c>
      <c r="G127" s="32">
        <f t="shared" si="6"/>
        <v>250</v>
      </c>
      <c r="H127" s="32">
        <f t="shared" si="6"/>
        <v>0</v>
      </c>
      <c r="I127" s="32">
        <f t="shared" si="6"/>
        <v>250</v>
      </c>
    </row>
    <row r="128" spans="1:9" ht="47.25">
      <c r="A128" s="27" t="s">
        <v>247</v>
      </c>
      <c r="B128" s="28" t="s">
        <v>248</v>
      </c>
      <c r="C128" s="28"/>
      <c r="D128" s="29">
        <f>D129</f>
        <v>250</v>
      </c>
      <c r="E128" s="12"/>
      <c r="F128" s="29">
        <f aca="true" t="shared" si="7" ref="F128:I129">F129</f>
        <v>0</v>
      </c>
      <c r="G128" s="29">
        <f t="shared" si="7"/>
        <v>250</v>
      </c>
      <c r="H128" s="29">
        <f t="shared" si="7"/>
        <v>0</v>
      </c>
      <c r="I128" s="29">
        <f t="shared" si="7"/>
        <v>250</v>
      </c>
    </row>
    <row r="129" spans="1:9" ht="29.25" customHeight="1">
      <c r="A129" s="58" t="s">
        <v>26</v>
      </c>
      <c r="B129" s="49" t="s">
        <v>248</v>
      </c>
      <c r="C129" s="49"/>
      <c r="D129" s="48">
        <f>D130</f>
        <v>250</v>
      </c>
      <c r="E129" s="4">
        <v>200</v>
      </c>
      <c r="F129" s="48">
        <f t="shared" si="7"/>
        <v>0</v>
      </c>
      <c r="G129" s="48">
        <f t="shared" si="7"/>
        <v>250</v>
      </c>
      <c r="H129" s="48">
        <f t="shared" si="7"/>
        <v>0</v>
      </c>
      <c r="I129" s="48">
        <f t="shared" si="7"/>
        <v>250</v>
      </c>
    </row>
    <row r="130" spans="1:9" ht="29.25" customHeight="1">
      <c r="A130" s="13" t="s">
        <v>50</v>
      </c>
      <c r="B130" s="11" t="s">
        <v>248</v>
      </c>
      <c r="C130" s="11" t="s">
        <v>97</v>
      </c>
      <c r="D130" s="4">
        <f>250</f>
        <v>250</v>
      </c>
      <c r="E130" s="4"/>
      <c r="F130" s="4"/>
      <c r="G130" s="4">
        <f>250</f>
        <v>250</v>
      </c>
      <c r="H130" s="4"/>
      <c r="I130" s="4">
        <f>G130+H130</f>
        <v>250</v>
      </c>
    </row>
    <row r="131" spans="1:9" ht="29.25" customHeight="1">
      <c r="A131" s="44" t="s">
        <v>249</v>
      </c>
      <c r="B131" s="31" t="s">
        <v>251</v>
      </c>
      <c r="C131" s="31"/>
      <c r="D131" s="32">
        <f>D132</f>
        <v>3656.8</v>
      </c>
      <c r="E131" s="4"/>
      <c r="F131" s="32">
        <f>F132</f>
        <v>3841.1</v>
      </c>
      <c r="G131" s="32">
        <f>G132</f>
        <v>7497.9</v>
      </c>
      <c r="H131" s="32">
        <f>H132</f>
        <v>2959.04</v>
      </c>
      <c r="I131" s="32">
        <f>I132</f>
        <v>10456.94</v>
      </c>
    </row>
    <row r="132" spans="1:9" ht="29.25" customHeight="1">
      <c r="A132" s="60" t="s">
        <v>250</v>
      </c>
      <c r="B132" s="28" t="s">
        <v>251</v>
      </c>
      <c r="C132" s="28"/>
      <c r="D132" s="29">
        <f aca="true" t="shared" si="8" ref="D132:I132">D137+D133+D135</f>
        <v>3656.8</v>
      </c>
      <c r="E132" s="29">
        <f t="shared" si="8"/>
        <v>0</v>
      </c>
      <c r="F132" s="29">
        <f t="shared" si="8"/>
        <v>3841.1</v>
      </c>
      <c r="G132" s="29">
        <f t="shared" si="8"/>
        <v>7497.9</v>
      </c>
      <c r="H132" s="29">
        <f t="shared" si="8"/>
        <v>2959.04</v>
      </c>
      <c r="I132" s="29">
        <f t="shared" si="8"/>
        <v>10456.94</v>
      </c>
    </row>
    <row r="133" spans="1:9" ht="29.25" customHeight="1">
      <c r="A133" s="58" t="s">
        <v>322</v>
      </c>
      <c r="B133" s="49" t="s">
        <v>323</v>
      </c>
      <c r="C133" s="49"/>
      <c r="D133" s="48">
        <f>D134</f>
        <v>1196.5</v>
      </c>
      <c r="E133" s="4"/>
      <c r="F133" s="48">
        <f>F134</f>
        <v>2341</v>
      </c>
      <c r="G133" s="48">
        <f>G134</f>
        <v>3537.5</v>
      </c>
      <c r="H133" s="48">
        <f>H134</f>
        <v>1161.26</v>
      </c>
      <c r="I133" s="48">
        <f>I134</f>
        <v>4698.76</v>
      </c>
    </row>
    <row r="134" spans="1:9" ht="29.25" customHeight="1">
      <c r="A134" s="13" t="s">
        <v>95</v>
      </c>
      <c r="B134" s="11" t="s">
        <v>323</v>
      </c>
      <c r="C134" s="11" t="s">
        <v>97</v>
      </c>
      <c r="D134" s="4">
        <v>1196.5</v>
      </c>
      <c r="E134" s="4"/>
      <c r="F134" s="4">
        <v>2341</v>
      </c>
      <c r="G134" s="4">
        <f>1196.5+F134</f>
        <v>3537.5</v>
      </c>
      <c r="H134" s="4">
        <v>1161.26</v>
      </c>
      <c r="I134" s="4">
        <f>G134+H134</f>
        <v>4698.76</v>
      </c>
    </row>
    <row r="135" spans="1:9" ht="29.25" customHeight="1">
      <c r="A135" s="58" t="s">
        <v>343</v>
      </c>
      <c r="B135" s="49" t="s">
        <v>344</v>
      </c>
      <c r="C135" s="49"/>
      <c r="D135" s="48">
        <f>D136</f>
        <v>0</v>
      </c>
      <c r="E135" s="48"/>
      <c r="F135" s="48">
        <f>F136</f>
        <v>1500.1</v>
      </c>
      <c r="G135" s="48">
        <f>G136</f>
        <v>1500.1</v>
      </c>
      <c r="H135" s="48">
        <f>H136</f>
        <v>1797.78</v>
      </c>
      <c r="I135" s="48">
        <f>I136</f>
        <v>3297.88</v>
      </c>
    </row>
    <row r="136" spans="1:9" ht="29.25" customHeight="1">
      <c r="A136" s="13" t="s">
        <v>95</v>
      </c>
      <c r="B136" s="11" t="s">
        <v>344</v>
      </c>
      <c r="C136" s="11" t="s">
        <v>97</v>
      </c>
      <c r="D136" s="4">
        <v>0</v>
      </c>
      <c r="E136" s="4"/>
      <c r="F136" s="4">
        <v>1500.1</v>
      </c>
      <c r="G136" s="4">
        <f>F136+D136</f>
        <v>1500.1</v>
      </c>
      <c r="H136" s="4">
        <v>1797.78</v>
      </c>
      <c r="I136" s="4">
        <f>G136+H136</f>
        <v>3297.88</v>
      </c>
    </row>
    <row r="137" spans="1:9" ht="29.25" customHeight="1">
      <c r="A137" s="58" t="s">
        <v>321</v>
      </c>
      <c r="B137" s="49" t="s">
        <v>251</v>
      </c>
      <c r="C137" s="28"/>
      <c r="D137" s="48">
        <f>D138</f>
        <v>2460.3</v>
      </c>
      <c r="E137" s="4"/>
      <c r="F137" s="48">
        <f>F138</f>
        <v>0</v>
      </c>
      <c r="G137" s="48">
        <f>G138</f>
        <v>2460.3</v>
      </c>
      <c r="H137" s="48">
        <f>H138</f>
        <v>0</v>
      </c>
      <c r="I137" s="48">
        <f>I138</f>
        <v>2460.3</v>
      </c>
    </row>
    <row r="138" spans="1:9" ht="29.25" customHeight="1">
      <c r="A138" s="13" t="s">
        <v>95</v>
      </c>
      <c r="B138" s="11" t="s">
        <v>251</v>
      </c>
      <c r="C138" s="11" t="s">
        <v>97</v>
      </c>
      <c r="D138" s="4">
        <v>2460.3</v>
      </c>
      <c r="E138" s="4"/>
      <c r="F138" s="4"/>
      <c r="G138" s="4">
        <v>2460.3</v>
      </c>
      <c r="H138" s="4"/>
      <c r="I138" s="4">
        <f>G138+H138</f>
        <v>2460.3</v>
      </c>
    </row>
    <row r="139" spans="1:9" ht="31.5">
      <c r="A139" s="5" t="s">
        <v>7</v>
      </c>
      <c r="B139" s="7" t="s">
        <v>254</v>
      </c>
      <c r="C139" s="7"/>
      <c r="D139" s="16">
        <f>D140+D143+D146+D149+D152</f>
        <v>57377.07</v>
      </c>
      <c r="E139" s="16">
        <f>SUM(E149:E149)</f>
        <v>200</v>
      </c>
      <c r="F139" s="16">
        <f>F140+F143+F146+F149+F152</f>
        <v>0</v>
      </c>
      <c r="G139" s="16">
        <f>G140+G143+G146+G149+G152</f>
        <v>57377.07</v>
      </c>
      <c r="H139" s="16">
        <f>H140+H143+H146+H149+H152+H155</f>
        <v>500</v>
      </c>
      <c r="I139" s="16">
        <f>I140+I143+I146+I149+I152+I155</f>
        <v>57877.07</v>
      </c>
    </row>
    <row r="140" spans="1:9" ht="63">
      <c r="A140" s="27" t="s">
        <v>252</v>
      </c>
      <c r="B140" s="28" t="s">
        <v>257</v>
      </c>
      <c r="C140" s="28"/>
      <c r="D140" s="34">
        <f>D141</f>
        <v>14968.07</v>
      </c>
      <c r="E140" s="17">
        <f>E150</f>
        <v>200</v>
      </c>
      <c r="F140" s="34">
        <f aca="true" t="shared" si="9" ref="F140:I141">F141</f>
        <v>0</v>
      </c>
      <c r="G140" s="34">
        <f t="shared" si="9"/>
        <v>14968.07</v>
      </c>
      <c r="H140" s="34">
        <f t="shared" si="9"/>
        <v>0</v>
      </c>
      <c r="I140" s="34">
        <f t="shared" si="9"/>
        <v>14968.07</v>
      </c>
    </row>
    <row r="141" spans="1:9" ht="31.5">
      <c r="A141" s="56" t="s">
        <v>253</v>
      </c>
      <c r="B141" s="49" t="s">
        <v>257</v>
      </c>
      <c r="C141" s="49"/>
      <c r="D141" s="59">
        <f>D142</f>
        <v>14968.07</v>
      </c>
      <c r="E141" s="17"/>
      <c r="F141" s="59">
        <f t="shared" si="9"/>
        <v>0</v>
      </c>
      <c r="G141" s="59">
        <f t="shared" si="9"/>
        <v>14968.07</v>
      </c>
      <c r="H141" s="59">
        <f t="shared" si="9"/>
        <v>0</v>
      </c>
      <c r="I141" s="59">
        <f t="shared" si="9"/>
        <v>14968.07</v>
      </c>
    </row>
    <row r="142" spans="1:9" ht="47.25">
      <c r="A142" s="10" t="s">
        <v>43</v>
      </c>
      <c r="B142" s="11" t="s">
        <v>257</v>
      </c>
      <c r="C142" s="11" t="s">
        <v>42</v>
      </c>
      <c r="D142" s="18">
        <v>14968.07</v>
      </c>
      <c r="E142" s="17"/>
      <c r="F142" s="18"/>
      <c r="G142" s="18">
        <v>14968.07</v>
      </c>
      <c r="H142" s="18"/>
      <c r="I142" s="4">
        <f>G142+H142</f>
        <v>14968.07</v>
      </c>
    </row>
    <row r="143" spans="1:9" ht="33" customHeight="1">
      <c r="A143" s="27" t="s">
        <v>255</v>
      </c>
      <c r="B143" s="28" t="s">
        <v>256</v>
      </c>
      <c r="C143" s="28"/>
      <c r="D143" s="34">
        <f>D144</f>
        <v>38239</v>
      </c>
      <c r="E143" s="17"/>
      <c r="F143" s="34">
        <f aca="true" t="shared" si="10" ref="F143:I144">F144</f>
        <v>0</v>
      </c>
      <c r="G143" s="34">
        <f t="shared" si="10"/>
        <v>38239</v>
      </c>
      <c r="H143" s="34">
        <f t="shared" si="10"/>
        <v>0</v>
      </c>
      <c r="I143" s="34">
        <f t="shared" si="10"/>
        <v>38239</v>
      </c>
    </row>
    <row r="144" spans="1:9" ht="31.5">
      <c r="A144" s="56" t="s">
        <v>258</v>
      </c>
      <c r="B144" s="49" t="s">
        <v>256</v>
      </c>
      <c r="C144" s="49"/>
      <c r="D144" s="59">
        <f>D145</f>
        <v>38239</v>
      </c>
      <c r="E144" s="17"/>
      <c r="F144" s="59">
        <f t="shared" si="10"/>
        <v>0</v>
      </c>
      <c r="G144" s="59">
        <f t="shared" si="10"/>
        <v>38239</v>
      </c>
      <c r="H144" s="59">
        <f t="shared" si="10"/>
        <v>0</v>
      </c>
      <c r="I144" s="59">
        <f t="shared" si="10"/>
        <v>38239</v>
      </c>
    </row>
    <row r="145" spans="1:9" ht="47.25">
      <c r="A145" s="10" t="s">
        <v>43</v>
      </c>
      <c r="B145" s="11" t="s">
        <v>256</v>
      </c>
      <c r="C145" s="11" t="s">
        <v>42</v>
      </c>
      <c r="D145" s="18">
        <v>38239</v>
      </c>
      <c r="E145" s="17"/>
      <c r="F145" s="18"/>
      <c r="G145" s="18">
        <v>38239</v>
      </c>
      <c r="H145" s="18"/>
      <c r="I145" s="4">
        <f>G145+H145</f>
        <v>38239</v>
      </c>
    </row>
    <row r="146" spans="1:9" ht="47.25">
      <c r="A146" s="27" t="s">
        <v>259</v>
      </c>
      <c r="B146" s="28" t="s">
        <v>261</v>
      </c>
      <c r="C146" s="28"/>
      <c r="D146" s="34">
        <f>D147</f>
        <v>3000</v>
      </c>
      <c r="E146" s="17"/>
      <c r="F146" s="34">
        <f aca="true" t="shared" si="11" ref="F146:I147">F147</f>
        <v>0</v>
      </c>
      <c r="G146" s="34">
        <f t="shared" si="11"/>
        <v>3000</v>
      </c>
      <c r="H146" s="34">
        <f t="shared" si="11"/>
        <v>0</v>
      </c>
      <c r="I146" s="34">
        <f t="shared" si="11"/>
        <v>3000</v>
      </c>
    </row>
    <row r="147" spans="1:9" ht="31.5">
      <c r="A147" s="56" t="s">
        <v>260</v>
      </c>
      <c r="B147" s="49" t="s">
        <v>261</v>
      </c>
      <c r="C147" s="49"/>
      <c r="D147" s="59">
        <f>D148</f>
        <v>3000</v>
      </c>
      <c r="E147" s="17"/>
      <c r="F147" s="59">
        <f t="shared" si="11"/>
        <v>0</v>
      </c>
      <c r="G147" s="59">
        <f t="shared" si="11"/>
        <v>3000</v>
      </c>
      <c r="H147" s="59">
        <f t="shared" si="11"/>
        <v>0</v>
      </c>
      <c r="I147" s="59">
        <f t="shared" si="11"/>
        <v>3000</v>
      </c>
    </row>
    <row r="148" spans="1:9" ht="47.25">
      <c r="A148" s="10" t="s">
        <v>43</v>
      </c>
      <c r="B148" s="11" t="s">
        <v>261</v>
      </c>
      <c r="C148" s="11" t="s">
        <v>42</v>
      </c>
      <c r="D148" s="18">
        <v>3000</v>
      </c>
      <c r="E148" s="17"/>
      <c r="F148" s="18"/>
      <c r="G148" s="18">
        <v>3000</v>
      </c>
      <c r="H148" s="18"/>
      <c r="I148" s="4">
        <f>G148+H148</f>
        <v>3000</v>
      </c>
    </row>
    <row r="149" spans="1:9" ht="47.25">
      <c r="A149" s="27" t="s">
        <v>262</v>
      </c>
      <c r="B149" s="28" t="s">
        <v>263</v>
      </c>
      <c r="C149" s="28"/>
      <c r="D149" s="29">
        <f aca="true" t="shared" si="12" ref="D149:I149">D150</f>
        <v>420</v>
      </c>
      <c r="E149" s="12">
        <f t="shared" si="12"/>
        <v>200</v>
      </c>
      <c r="F149" s="29">
        <f t="shared" si="12"/>
        <v>0</v>
      </c>
      <c r="G149" s="29">
        <f t="shared" si="12"/>
        <v>420</v>
      </c>
      <c r="H149" s="29">
        <f t="shared" si="12"/>
        <v>0</v>
      </c>
      <c r="I149" s="29">
        <f t="shared" si="12"/>
        <v>420</v>
      </c>
    </row>
    <row r="150" spans="1:9" s="2" customFormat="1" ht="31.5">
      <c r="A150" s="56" t="s">
        <v>16</v>
      </c>
      <c r="B150" s="49" t="s">
        <v>263</v>
      </c>
      <c r="C150" s="49"/>
      <c r="D150" s="48">
        <f>D151</f>
        <v>420</v>
      </c>
      <c r="E150" s="4">
        <v>200</v>
      </c>
      <c r="F150" s="48">
        <f>F151</f>
        <v>0</v>
      </c>
      <c r="G150" s="48">
        <f>G151</f>
        <v>420</v>
      </c>
      <c r="H150" s="48">
        <f>H151</f>
        <v>0</v>
      </c>
      <c r="I150" s="48">
        <f>I151</f>
        <v>420</v>
      </c>
    </row>
    <row r="151" spans="1:9" s="2" customFormat="1" ht="36" customHeight="1">
      <c r="A151" s="10" t="s">
        <v>50</v>
      </c>
      <c r="B151" s="11" t="s">
        <v>263</v>
      </c>
      <c r="C151" s="11" t="s">
        <v>51</v>
      </c>
      <c r="D151" s="4">
        <v>420</v>
      </c>
      <c r="E151" s="9"/>
      <c r="F151" s="4"/>
      <c r="G151" s="4">
        <v>420</v>
      </c>
      <c r="H151" s="4"/>
      <c r="I151" s="4">
        <f>G151+H151</f>
        <v>420</v>
      </c>
    </row>
    <row r="152" spans="1:9" s="2" customFormat="1" ht="36" customHeight="1">
      <c r="A152" s="27" t="s">
        <v>282</v>
      </c>
      <c r="B152" s="28" t="s">
        <v>284</v>
      </c>
      <c r="C152" s="28"/>
      <c r="D152" s="29">
        <f>D153</f>
        <v>750</v>
      </c>
      <c r="E152" s="9"/>
      <c r="F152" s="29">
        <f aca="true" t="shared" si="13" ref="F152:I153">F153</f>
        <v>0</v>
      </c>
      <c r="G152" s="29">
        <f t="shared" si="13"/>
        <v>750</v>
      </c>
      <c r="H152" s="29">
        <f t="shared" si="13"/>
        <v>0</v>
      </c>
      <c r="I152" s="29">
        <f t="shared" si="13"/>
        <v>750</v>
      </c>
    </row>
    <row r="153" spans="1:9" s="2" customFormat="1" ht="36" customHeight="1">
      <c r="A153" s="56" t="s">
        <v>283</v>
      </c>
      <c r="B153" s="49" t="s">
        <v>284</v>
      </c>
      <c r="C153" s="49"/>
      <c r="D153" s="48">
        <f>D154</f>
        <v>750</v>
      </c>
      <c r="E153" s="9"/>
      <c r="F153" s="48">
        <f t="shared" si="13"/>
        <v>0</v>
      </c>
      <c r="G153" s="48">
        <f t="shared" si="13"/>
        <v>750</v>
      </c>
      <c r="H153" s="48">
        <f t="shared" si="13"/>
        <v>0</v>
      </c>
      <c r="I153" s="48">
        <f t="shared" si="13"/>
        <v>750</v>
      </c>
    </row>
    <row r="154" spans="1:9" s="2" customFormat="1" ht="36" customHeight="1">
      <c r="A154" s="10" t="s">
        <v>50</v>
      </c>
      <c r="B154" s="11" t="s">
        <v>284</v>
      </c>
      <c r="C154" s="11" t="s">
        <v>51</v>
      </c>
      <c r="D154" s="4">
        <v>750</v>
      </c>
      <c r="E154" s="9"/>
      <c r="F154" s="4"/>
      <c r="G154" s="4">
        <v>750</v>
      </c>
      <c r="H154" s="4"/>
      <c r="I154" s="4">
        <f>G154+H154</f>
        <v>750</v>
      </c>
    </row>
    <row r="155" spans="1:9" s="2" customFormat="1" ht="53.25" customHeight="1">
      <c r="A155" s="56" t="s">
        <v>369</v>
      </c>
      <c r="B155" s="49" t="s">
        <v>370</v>
      </c>
      <c r="C155" s="49"/>
      <c r="D155" s="48"/>
      <c r="E155" s="9"/>
      <c r="F155" s="48"/>
      <c r="G155" s="48"/>
      <c r="H155" s="48">
        <f>H156</f>
        <v>500</v>
      </c>
      <c r="I155" s="48">
        <f>H155</f>
        <v>500</v>
      </c>
    </row>
    <row r="156" spans="1:9" s="2" customFormat="1" ht="36" customHeight="1">
      <c r="A156" s="10" t="s">
        <v>50</v>
      </c>
      <c r="B156" s="11" t="s">
        <v>370</v>
      </c>
      <c r="C156" s="11" t="s">
        <v>51</v>
      </c>
      <c r="D156" s="4"/>
      <c r="E156" s="9"/>
      <c r="F156" s="4"/>
      <c r="G156" s="4"/>
      <c r="H156" s="4">
        <v>500</v>
      </c>
      <c r="I156" s="4">
        <f>H156</f>
        <v>500</v>
      </c>
    </row>
    <row r="157" spans="1:9" ht="32.25" customHeight="1">
      <c r="A157" s="5" t="s">
        <v>15</v>
      </c>
      <c r="B157" s="7" t="s">
        <v>77</v>
      </c>
      <c r="C157" s="7"/>
      <c r="D157" s="16">
        <f>D158+D180+D184</f>
        <v>79721.26000000001</v>
      </c>
      <c r="E157" s="16">
        <f>E158</f>
        <v>14650.220000000001</v>
      </c>
      <c r="F157" s="16">
        <f>F158+F180+F184</f>
        <v>32642.690000000002</v>
      </c>
      <c r="G157" s="16">
        <f>G158+G180+G184</f>
        <v>113415.07</v>
      </c>
      <c r="H157" s="16">
        <f>H158+H180+H184</f>
        <v>127491.69</v>
      </c>
      <c r="I157" s="16">
        <f>I158+I180+I184</f>
        <v>248406.76</v>
      </c>
    </row>
    <row r="158" spans="1:9" ht="31.5">
      <c r="A158" s="30" t="s">
        <v>78</v>
      </c>
      <c r="B158" s="31" t="s">
        <v>80</v>
      </c>
      <c r="C158" s="31"/>
      <c r="D158" s="33">
        <f>D164+D159</f>
        <v>60241.26</v>
      </c>
      <c r="E158" s="17">
        <f>E184+E167+E170+E182</f>
        <v>14650.220000000001</v>
      </c>
      <c r="F158" s="33">
        <f>F164+F159</f>
        <v>25405.090000000004</v>
      </c>
      <c r="G158" s="33">
        <f>G164+G159</f>
        <v>85646.35</v>
      </c>
      <c r="H158" s="33">
        <f>H164+H159</f>
        <v>110984.15000000001</v>
      </c>
      <c r="I158" s="33">
        <f>I164+I159</f>
        <v>196630.5</v>
      </c>
    </row>
    <row r="159" spans="1:9" ht="31.5">
      <c r="A159" s="27" t="s">
        <v>267</v>
      </c>
      <c r="B159" s="28" t="s">
        <v>98</v>
      </c>
      <c r="C159" s="28"/>
      <c r="D159" s="34">
        <f>D160+D162</f>
        <v>13011.04</v>
      </c>
      <c r="E159" s="17"/>
      <c r="F159" s="34">
        <f>F160+F162</f>
        <v>5685.4</v>
      </c>
      <c r="G159" s="34">
        <f>G160+G162</f>
        <v>18696.440000000002</v>
      </c>
      <c r="H159" s="34">
        <f>H160+H162</f>
        <v>0</v>
      </c>
      <c r="I159" s="34">
        <f>I160+I162</f>
        <v>18696.440000000002</v>
      </c>
    </row>
    <row r="160" spans="1:9" ht="51.75" customHeight="1">
      <c r="A160" s="56" t="s">
        <v>290</v>
      </c>
      <c r="B160" s="49" t="s">
        <v>265</v>
      </c>
      <c r="C160" s="49"/>
      <c r="D160" s="59">
        <f>D161</f>
        <v>3600</v>
      </c>
      <c r="E160" s="17"/>
      <c r="F160" s="59">
        <f>F161</f>
        <v>0</v>
      </c>
      <c r="G160" s="59">
        <f>G161</f>
        <v>3600</v>
      </c>
      <c r="H160" s="59">
        <f>H161</f>
        <v>0</v>
      </c>
      <c r="I160" s="59">
        <f>I161</f>
        <v>3600</v>
      </c>
    </row>
    <row r="161" spans="1:9" ht="31.5">
      <c r="A161" s="10" t="s">
        <v>50</v>
      </c>
      <c r="B161" s="11" t="s">
        <v>265</v>
      </c>
      <c r="C161" s="11" t="s">
        <v>51</v>
      </c>
      <c r="D161" s="18">
        <v>3600</v>
      </c>
      <c r="E161" s="17"/>
      <c r="F161" s="18"/>
      <c r="G161" s="18">
        <v>3600</v>
      </c>
      <c r="H161" s="18"/>
      <c r="I161" s="4">
        <f>G161+H161</f>
        <v>3600</v>
      </c>
    </row>
    <row r="162" spans="1:9" ht="31.5">
      <c r="A162" s="56" t="s">
        <v>324</v>
      </c>
      <c r="B162" s="49" t="s">
        <v>345</v>
      </c>
      <c r="C162" s="49"/>
      <c r="D162" s="59">
        <f>D163</f>
        <v>9411.04</v>
      </c>
      <c r="E162" s="17"/>
      <c r="F162" s="59">
        <f>F163</f>
        <v>5685.4</v>
      </c>
      <c r="G162" s="59">
        <f>G163</f>
        <v>15096.44</v>
      </c>
      <c r="H162" s="59">
        <f>H163</f>
        <v>0</v>
      </c>
      <c r="I162" s="59">
        <f>I163</f>
        <v>15096.44</v>
      </c>
    </row>
    <row r="163" spans="1:9" ht="31.5">
      <c r="A163" s="10" t="s">
        <v>50</v>
      </c>
      <c r="B163" s="11" t="s">
        <v>345</v>
      </c>
      <c r="C163" s="11" t="s">
        <v>51</v>
      </c>
      <c r="D163" s="18">
        <v>9411.04</v>
      </c>
      <c r="E163" s="17"/>
      <c r="F163" s="18">
        <f>5685.4</f>
        <v>5685.4</v>
      </c>
      <c r="G163" s="18">
        <f>9411.04+F163</f>
        <v>15096.44</v>
      </c>
      <c r="H163" s="18"/>
      <c r="I163" s="4">
        <f>G163+H163</f>
        <v>15096.44</v>
      </c>
    </row>
    <row r="164" spans="1:9" ht="47.25">
      <c r="A164" s="27" t="s">
        <v>79</v>
      </c>
      <c r="B164" s="28" t="s">
        <v>268</v>
      </c>
      <c r="C164" s="28"/>
      <c r="D164" s="34">
        <f>D167+D169+D171+D165</f>
        <v>47230.22</v>
      </c>
      <c r="E164" s="17"/>
      <c r="F164" s="34">
        <f>F167+F169+F171+F165+F178+F173</f>
        <v>19719.690000000002</v>
      </c>
      <c r="G164" s="34">
        <f>G167+G169+G171+G165+G178+G173</f>
        <v>66949.91</v>
      </c>
      <c r="H164" s="34">
        <f>H167+H169+H171+H165+H178+H173+H176</f>
        <v>110984.15000000001</v>
      </c>
      <c r="I164" s="34">
        <f>I167+I169+I171+I165+I178+I173+I176</f>
        <v>177934.06</v>
      </c>
    </row>
    <row r="165" spans="1:9" ht="31.5">
      <c r="A165" s="56" t="s">
        <v>330</v>
      </c>
      <c r="B165" s="49" t="s">
        <v>331</v>
      </c>
      <c r="C165" s="49"/>
      <c r="D165" s="59">
        <f>D166</f>
        <v>2000</v>
      </c>
      <c r="E165" s="17"/>
      <c r="F165" s="59">
        <f>F166</f>
        <v>0</v>
      </c>
      <c r="G165" s="59">
        <f>G166</f>
        <v>2000</v>
      </c>
      <c r="H165" s="59">
        <f>H166</f>
        <v>0</v>
      </c>
      <c r="I165" s="59">
        <f>I166</f>
        <v>2000</v>
      </c>
    </row>
    <row r="166" spans="1:9" ht="31.5">
      <c r="A166" s="10" t="s">
        <v>50</v>
      </c>
      <c r="B166" s="11" t="s">
        <v>331</v>
      </c>
      <c r="C166" s="11" t="s">
        <v>51</v>
      </c>
      <c r="D166" s="18">
        <v>2000</v>
      </c>
      <c r="E166" s="17"/>
      <c r="F166" s="18"/>
      <c r="G166" s="18">
        <v>2000</v>
      </c>
      <c r="H166" s="18"/>
      <c r="I166" s="4">
        <f>G166+H166</f>
        <v>2000</v>
      </c>
    </row>
    <row r="167" spans="1:9" ht="76.5" customHeight="1">
      <c r="A167" s="56" t="s">
        <v>11</v>
      </c>
      <c r="B167" s="49" t="s">
        <v>269</v>
      </c>
      <c r="C167" s="49"/>
      <c r="D167" s="59">
        <f>D168</f>
        <v>0.22</v>
      </c>
      <c r="E167" s="18">
        <v>0.22</v>
      </c>
      <c r="F167" s="59">
        <f>F168</f>
        <v>0</v>
      </c>
      <c r="G167" s="59">
        <f>G168</f>
        <v>0.22</v>
      </c>
      <c r="H167" s="59">
        <f>H168</f>
        <v>-0.03</v>
      </c>
      <c r="I167" s="59">
        <f>I168</f>
        <v>0.19</v>
      </c>
    </row>
    <row r="168" spans="1:9" ht="31.5">
      <c r="A168" s="10" t="s">
        <v>50</v>
      </c>
      <c r="B168" s="11" t="s">
        <v>269</v>
      </c>
      <c r="C168" s="11" t="s">
        <v>51</v>
      </c>
      <c r="D168" s="18">
        <v>0.22</v>
      </c>
      <c r="E168" s="18"/>
      <c r="F168" s="18"/>
      <c r="G168" s="18">
        <v>0.22</v>
      </c>
      <c r="H168" s="18">
        <f>-0.03</f>
        <v>-0.03</v>
      </c>
      <c r="I168" s="4">
        <f>G168+H168</f>
        <v>0.19</v>
      </c>
    </row>
    <row r="169" spans="1:9" ht="47.25">
      <c r="A169" s="56" t="s">
        <v>264</v>
      </c>
      <c r="B169" s="49" t="s">
        <v>270</v>
      </c>
      <c r="C169" s="49"/>
      <c r="D169" s="59">
        <f>D170</f>
        <v>33805</v>
      </c>
      <c r="E169" s="18"/>
      <c r="F169" s="59">
        <f>F170</f>
        <v>-2465.51</v>
      </c>
      <c r="G169" s="59">
        <f>G170</f>
        <v>31339.489999999998</v>
      </c>
      <c r="H169" s="59">
        <f>H170</f>
        <v>0</v>
      </c>
      <c r="I169" s="59">
        <f>I170</f>
        <v>31339.489999999998</v>
      </c>
    </row>
    <row r="170" spans="1:9" ht="35.25" customHeight="1">
      <c r="A170" s="10" t="s">
        <v>50</v>
      </c>
      <c r="B170" s="11" t="s">
        <v>270</v>
      </c>
      <c r="C170" s="11" t="s">
        <v>51</v>
      </c>
      <c r="D170" s="18">
        <f>593+6037+8043+2632+12500+4000</f>
        <v>33805</v>
      </c>
      <c r="E170" s="18">
        <v>1000</v>
      </c>
      <c r="F170" s="18">
        <f>1534.49-4000</f>
        <v>-2465.51</v>
      </c>
      <c r="G170" s="18">
        <f>D170+F170</f>
        <v>31339.489999999998</v>
      </c>
      <c r="H170" s="18"/>
      <c r="I170" s="4">
        <f>G170+H170</f>
        <v>31339.489999999998</v>
      </c>
    </row>
    <row r="171" spans="1:9" ht="24.75" customHeight="1">
      <c r="A171" s="56" t="s">
        <v>266</v>
      </c>
      <c r="B171" s="49" t="s">
        <v>271</v>
      </c>
      <c r="C171" s="49"/>
      <c r="D171" s="59">
        <f>D172</f>
        <v>11425</v>
      </c>
      <c r="E171" s="18"/>
      <c r="F171" s="59">
        <f>F172</f>
        <v>0</v>
      </c>
      <c r="G171" s="59">
        <f>G172</f>
        <v>11425</v>
      </c>
      <c r="H171" s="59">
        <f>H172</f>
        <v>0</v>
      </c>
      <c r="I171" s="59">
        <f>I172</f>
        <v>11425</v>
      </c>
    </row>
    <row r="172" spans="1:9" ht="35.25" customHeight="1">
      <c r="A172" s="10" t="s">
        <v>50</v>
      </c>
      <c r="B172" s="11" t="s">
        <v>271</v>
      </c>
      <c r="C172" s="11" t="s">
        <v>51</v>
      </c>
      <c r="D172" s="18">
        <v>11425</v>
      </c>
      <c r="E172" s="18"/>
      <c r="F172" s="18"/>
      <c r="G172" s="18">
        <v>11425</v>
      </c>
      <c r="H172" s="18"/>
      <c r="I172" s="4">
        <f>G172+H172</f>
        <v>11425</v>
      </c>
    </row>
    <row r="173" spans="1:9" ht="47.25">
      <c r="A173" s="56" t="s">
        <v>358</v>
      </c>
      <c r="B173" s="49" t="s">
        <v>359</v>
      </c>
      <c r="C173" s="49"/>
      <c r="D173" s="59"/>
      <c r="E173" s="59"/>
      <c r="F173" s="59">
        <f>F174+F175</f>
        <v>4000</v>
      </c>
      <c r="G173" s="59">
        <f>F173+D173</f>
        <v>4000</v>
      </c>
      <c r="H173" s="59">
        <f>H174+H175</f>
        <v>0</v>
      </c>
      <c r="I173" s="59">
        <f>H173+F173</f>
        <v>4000</v>
      </c>
    </row>
    <row r="174" spans="1:9" ht="98.25" customHeight="1">
      <c r="A174" s="10" t="s">
        <v>48</v>
      </c>
      <c r="B174" s="11" t="s">
        <v>359</v>
      </c>
      <c r="C174" s="11" t="s">
        <v>49</v>
      </c>
      <c r="D174" s="18"/>
      <c r="E174" s="18"/>
      <c r="F174" s="18">
        <v>3110</v>
      </c>
      <c r="G174" s="18">
        <f>F174+D174</f>
        <v>3110</v>
      </c>
      <c r="H174" s="18"/>
      <c r="I174" s="4">
        <f>G174+H174</f>
        <v>3110</v>
      </c>
    </row>
    <row r="175" spans="1:9" ht="31.5">
      <c r="A175" s="10" t="s">
        <v>50</v>
      </c>
      <c r="B175" s="11" t="s">
        <v>359</v>
      </c>
      <c r="C175" s="11" t="s">
        <v>51</v>
      </c>
      <c r="D175" s="18"/>
      <c r="E175" s="18"/>
      <c r="F175" s="18">
        <v>890</v>
      </c>
      <c r="G175" s="18">
        <f>F175+D175</f>
        <v>890</v>
      </c>
      <c r="H175" s="18"/>
      <c r="I175" s="4">
        <f>G175+H175</f>
        <v>890</v>
      </c>
    </row>
    <row r="176" spans="1:9" ht="47.25">
      <c r="A176" s="56" t="s">
        <v>378</v>
      </c>
      <c r="B176" s="49" t="s">
        <v>379</v>
      </c>
      <c r="C176" s="49"/>
      <c r="D176" s="59"/>
      <c r="E176" s="59"/>
      <c r="F176" s="59"/>
      <c r="G176" s="59"/>
      <c r="H176" s="59">
        <f>H177</f>
        <v>1548.6</v>
      </c>
      <c r="I176" s="59">
        <f>H176</f>
        <v>1548.6</v>
      </c>
    </row>
    <row r="177" spans="1:9" ht="31.5">
      <c r="A177" s="10" t="s">
        <v>312</v>
      </c>
      <c r="B177" s="11" t="s">
        <v>379</v>
      </c>
      <c r="C177" s="11" t="s">
        <v>314</v>
      </c>
      <c r="D177" s="18"/>
      <c r="E177" s="18"/>
      <c r="F177" s="18"/>
      <c r="G177" s="18"/>
      <c r="H177" s="18">
        <v>1548.6</v>
      </c>
      <c r="I177" s="18">
        <f>H177</f>
        <v>1548.6</v>
      </c>
    </row>
    <row r="178" spans="1:9" ht="49.5" customHeight="1">
      <c r="A178" s="56" t="s">
        <v>356</v>
      </c>
      <c r="B178" s="49" t="s">
        <v>357</v>
      </c>
      <c r="C178" s="49"/>
      <c r="D178" s="59"/>
      <c r="E178" s="59"/>
      <c r="F178" s="59">
        <f>F179</f>
        <v>18185.2</v>
      </c>
      <c r="G178" s="59">
        <f>G179</f>
        <v>18185.2</v>
      </c>
      <c r="H178" s="59">
        <f>H179</f>
        <v>109435.58</v>
      </c>
      <c r="I178" s="59">
        <f>I179</f>
        <v>127620.78</v>
      </c>
    </row>
    <row r="179" spans="1:9" ht="35.25" customHeight="1">
      <c r="A179" s="10" t="s">
        <v>312</v>
      </c>
      <c r="B179" s="11" t="s">
        <v>357</v>
      </c>
      <c r="C179" s="11" t="s">
        <v>314</v>
      </c>
      <c r="D179" s="18"/>
      <c r="E179" s="18"/>
      <c r="F179" s="18">
        <v>18185.2</v>
      </c>
      <c r="G179" s="18">
        <f>F179+D179</f>
        <v>18185.2</v>
      </c>
      <c r="H179" s="18">
        <v>109435.58</v>
      </c>
      <c r="I179" s="4">
        <f>G179+H179</f>
        <v>127620.78</v>
      </c>
    </row>
    <row r="180" spans="1:9" ht="35.25" customHeight="1">
      <c r="A180" s="30" t="s">
        <v>272</v>
      </c>
      <c r="B180" s="31" t="s">
        <v>274</v>
      </c>
      <c r="C180" s="31"/>
      <c r="D180" s="33">
        <f>D181</f>
        <v>12480</v>
      </c>
      <c r="E180" s="18"/>
      <c r="F180" s="33">
        <f aca="true" t="shared" si="14" ref="F180:I182">F181</f>
        <v>0</v>
      </c>
      <c r="G180" s="33">
        <f t="shared" si="14"/>
        <v>12480</v>
      </c>
      <c r="H180" s="33">
        <f t="shared" si="14"/>
        <v>0</v>
      </c>
      <c r="I180" s="33">
        <f t="shared" si="14"/>
        <v>12480</v>
      </c>
    </row>
    <row r="181" spans="1:9" ht="54" customHeight="1">
      <c r="A181" s="27" t="s">
        <v>273</v>
      </c>
      <c r="B181" s="28" t="s">
        <v>275</v>
      </c>
      <c r="C181" s="28"/>
      <c r="D181" s="34">
        <f>D182</f>
        <v>12480</v>
      </c>
      <c r="E181" s="18"/>
      <c r="F181" s="34">
        <f t="shared" si="14"/>
        <v>0</v>
      </c>
      <c r="G181" s="34">
        <f t="shared" si="14"/>
        <v>12480</v>
      </c>
      <c r="H181" s="34">
        <f t="shared" si="14"/>
        <v>0</v>
      </c>
      <c r="I181" s="34">
        <f t="shared" si="14"/>
        <v>12480</v>
      </c>
    </row>
    <row r="182" spans="1:9" ht="54" customHeight="1">
      <c r="A182" s="56" t="s">
        <v>14</v>
      </c>
      <c r="B182" s="49" t="s">
        <v>275</v>
      </c>
      <c r="C182" s="49"/>
      <c r="D182" s="59">
        <f>D183</f>
        <v>12480</v>
      </c>
      <c r="E182" s="18">
        <v>11650</v>
      </c>
      <c r="F182" s="59">
        <f t="shared" si="14"/>
        <v>0</v>
      </c>
      <c r="G182" s="59">
        <f t="shared" si="14"/>
        <v>12480</v>
      </c>
      <c r="H182" s="59">
        <f t="shared" si="14"/>
        <v>0</v>
      </c>
      <c r="I182" s="59">
        <f t="shared" si="14"/>
        <v>12480</v>
      </c>
    </row>
    <row r="183" spans="1:9" ht="31.5">
      <c r="A183" s="10" t="s">
        <v>50</v>
      </c>
      <c r="B183" s="11" t="s">
        <v>275</v>
      </c>
      <c r="C183" s="11" t="s">
        <v>51</v>
      </c>
      <c r="D183" s="18">
        <f>11150+1330</f>
        <v>12480</v>
      </c>
      <c r="E183" s="18"/>
      <c r="F183" s="18"/>
      <c r="G183" s="18">
        <f>11150+1330</f>
        <v>12480</v>
      </c>
      <c r="H183" s="18"/>
      <c r="I183" s="4">
        <f>G183+H183</f>
        <v>12480</v>
      </c>
    </row>
    <row r="184" spans="1:9" ht="31.5">
      <c r="A184" s="30" t="s">
        <v>291</v>
      </c>
      <c r="B184" s="31" t="s">
        <v>276</v>
      </c>
      <c r="C184" s="31"/>
      <c r="D184" s="32">
        <f>D185</f>
        <v>7000</v>
      </c>
      <c r="E184" s="12">
        <f>E187</f>
        <v>2000</v>
      </c>
      <c r="F184" s="32">
        <f>F185</f>
        <v>7237.599999999999</v>
      </c>
      <c r="G184" s="32">
        <f>G185</f>
        <v>15288.719999999998</v>
      </c>
      <c r="H184" s="32">
        <f>H185</f>
        <v>16507.54</v>
      </c>
      <c r="I184" s="32">
        <f>I185</f>
        <v>39296.259999999995</v>
      </c>
    </row>
    <row r="185" spans="1:9" ht="31.5">
      <c r="A185" s="27" t="s">
        <v>277</v>
      </c>
      <c r="B185" s="28" t="s">
        <v>278</v>
      </c>
      <c r="C185" s="28"/>
      <c r="D185" s="29">
        <f>D186+D189</f>
        <v>7000</v>
      </c>
      <c r="E185" s="12"/>
      <c r="F185" s="29">
        <f>F186+F189+F191+F193+F195+F197+F207</f>
        <v>7237.599999999999</v>
      </c>
      <c r="G185" s="29">
        <f>G186+G189+G191+G193+G195+G197+G207</f>
        <v>15288.719999999998</v>
      </c>
      <c r="H185" s="29">
        <f>H186+H189+H191+H193+H195+H197+H207+H199+H201+H203+H205</f>
        <v>16507.54</v>
      </c>
      <c r="I185" s="29">
        <f>I186+I189+I191+I193+I195+I197+I207+I199+I201+I203+I205</f>
        <v>39296.259999999995</v>
      </c>
    </row>
    <row r="186" spans="1:9" ht="15.75">
      <c r="A186" s="45" t="s">
        <v>279</v>
      </c>
      <c r="B186" s="46" t="s">
        <v>278</v>
      </c>
      <c r="C186" s="46"/>
      <c r="D186" s="47">
        <f>D187</f>
        <v>2000</v>
      </c>
      <c r="E186" s="12"/>
      <c r="F186" s="47">
        <f>F187</f>
        <v>0</v>
      </c>
      <c r="G186" s="47">
        <f>G187+G188</f>
        <v>3051.12</v>
      </c>
      <c r="H186" s="47">
        <f>H187+H188</f>
        <v>4000</v>
      </c>
      <c r="I186" s="47">
        <f>I187+I188</f>
        <v>14551.119999999999</v>
      </c>
    </row>
    <row r="187" spans="1:9" ht="31.5">
      <c r="A187" s="10" t="s">
        <v>50</v>
      </c>
      <c r="B187" s="11" t="s">
        <v>278</v>
      </c>
      <c r="C187" s="11" t="s">
        <v>51</v>
      </c>
      <c r="D187" s="4">
        <v>2000</v>
      </c>
      <c r="E187" s="4">
        <v>2000</v>
      </c>
      <c r="F187" s="4"/>
      <c r="G187" s="4">
        <v>2000</v>
      </c>
      <c r="H187" s="4"/>
      <c r="I187" s="4">
        <f>G187+H187</f>
        <v>2000</v>
      </c>
    </row>
    <row r="188" spans="1:9" ht="15.75">
      <c r="A188" s="10" t="s">
        <v>72</v>
      </c>
      <c r="B188" s="11" t="s">
        <v>278</v>
      </c>
      <c r="C188" s="11" t="s">
        <v>71</v>
      </c>
      <c r="D188" s="4"/>
      <c r="E188" s="4"/>
      <c r="F188" s="4"/>
      <c r="G188" s="4">
        <v>1051.12</v>
      </c>
      <c r="H188" s="4">
        <v>4000</v>
      </c>
      <c r="I188" s="4">
        <f>G188+H188+7500</f>
        <v>12551.119999999999</v>
      </c>
    </row>
    <row r="189" spans="1:9" ht="47.25">
      <c r="A189" s="56" t="s">
        <v>325</v>
      </c>
      <c r="B189" s="49" t="s">
        <v>326</v>
      </c>
      <c r="C189" s="49"/>
      <c r="D189" s="48">
        <f>D190</f>
        <v>5000</v>
      </c>
      <c r="E189" s="4"/>
      <c r="F189" s="48">
        <f>F190</f>
        <v>0</v>
      </c>
      <c r="G189" s="48">
        <f>G190</f>
        <v>5000</v>
      </c>
      <c r="H189" s="48">
        <f>H190</f>
        <v>-500</v>
      </c>
      <c r="I189" s="48">
        <f>I190</f>
        <v>4500</v>
      </c>
    </row>
    <row r="190" spans="1:9" ht="31.5">
      <c r="A190" s="10" t="s">
        <v>50</v>
      </c>
      <c r="B190" s="11" t="s">
        <v>326</v>
      </c>
      <c r="C190" s="11" t="s">
        <v>51</v>
      </c>
      <c r="D190" s="4">
        <v>5000</v>
      </c>
      <c r="E190" s="4"/>
      <c r="F190" s="4"/>
      <c r="G190" s="4">
        <v>5000</v>
      </c>
      <c r="H190" s="4">
        <f>-500</f>
        <v>-500</v>
      </c>
      <c r="I190" s="4">
        <f>G190+H190</f>
        <v>4500</v>
      </c>
    </row>
    <row r="191" spans="1:9" ht="63">
      <c r="A191" s="56" t="s">
        <v>346</v>
      </c>
      <c r="B191" s="49" t="s">
        <v>347</v>
      </c>
      <c r="C191" s="49"/>
      <c r="D191" s="48"/>
      <c r="E191" s="48"/>
      <c r="F191" s="48">
        <f>F192</f>
        <v>1196</v>
      </c>
      <c r="G191" s="48">
        <f>G192</f>
        <v>1196</v>
      </c>
      <c r="H191" s="48">
        <f>H192</f>
        <v>0</v>
      </c>
      <c r="I191" s="48">
        <f>I192</f>
        <v>1196</v>
      </c>
    </row>
    <row r="192" spans="1:9" ht="31.5">
      <c r="A192" s="10" t="s">
        <v>312</v>
      </c>
      <c r="B192" s="11" t="s">
        <v>347</v>
      </c>
      <c r="C192" s="11" t="s">
        <v>314</v>
      </c>
      <c r="D192" s="4"/>
      <c r="E192" s="4"/>
      <c r="F192" s="4">
        <v>1196</v>
      </c>
      <c r="G192" s="4">
        <f>D192+F192</f>
        <v>1196</v>
      </c>
      <c r="H192" s="4"/>
      <c r="I192" s="4">
        <f>G192+H192</f>
        <v>1196</v>
      </c>
    </row>
    <row r="193" spans="1:9" ht="48" customHeight="1">
      <c r="A193" s="56" t="s">
        <v>348</v>
      </c>
      <c r="B193" s="49" t="s">
        <v>349</v>
      </c>
      <c r="C193" s="49"/>
      <c r="D193" s="48"/>
      <c r="E193" s="48"/>
      <c r="F193" s="48">
        <f>F194</f>
        <v>1583.1</v>
      </c>
      <c r="G193" s="48">
        <f>F193+D193</f>
        <v>1583.1</v>
      </c>
      <c r="H193" s="48">
        <f>H194</f>
        <v>0</v>
      </c>
      <c r="I193" s="48">
        <f>H193+F193</f>
        <v>1583.1</v>
      </c>
    </row>
    <row r="194" spans="1:9" ht="31.5">
      <c r="A194" s="10" t="s">
        <v>312</v>
      </c>
      <c r="B194" s="11" t="s">
        <v>349</v>
      </c>
      <c r="C194" s="11" t="s">
        <v>314</v>
      </c>
      <c r="D194" s="4"/>
      <c r="E194" s="4"/>
      <c r="F194" s="4">
        <v>1583.1</v>
      </c>
      <c r="G194" s="4">
        <f>D194+F194</f>
        <v>1583.1</v>
      </c>
      <c r="H194" s="4"/>
      <c r="I194" s="4">
        <f>G194+H194</f>
        <v>1583.1</v>
      </c>
    </row>
    <row r="195" spans="1:9" ht="63">
      <c r="A195" s="56" t="s">
        <v>350</v>
      </c>
      <c r="B195" s="49" t="s">
        <v>351</v>
      </c>
      <c r="C195" s="49"/>
      <c r="D195" s="48"/>
      <c r="E195" s="48"/>
      <c r="F195" s="48">
        <f>F196</f>
        <v>2950.2</v>
      </c>
      <c r="G195" s="48">
        <f>G196</f>
        <v>2950.2</v>
      </c>
      <c r="H195" s="48">
        <f>H196</f>
        <v>0</v>
      </c>
      <c r="I195" s="48">
        <f>I196</f>
        <v>2950.2</v>
      </c>
    </row>
    <row r="196" spans="1:9" ht="31.5">
      <c r="A196" s="10" t="s">
        <v>312</v>
      </c>
      <c r="B196" s="11" t="s">
        <v>351</v>
      </c>
      <c r="C196" s="11" t="s">
        <v>314</v>
      </c>
      <c r="D196" s="4"/>
      <c r="E196" s="4"/>
      <c r="F196" s="4">
        <v>2950.2</v>
      </c>
      <c r="G196" s="4">
        <f>F196+D196</f>
        <v>2950.2</v>
      </c>
      <c r="H196" s="4"/>
      <c r="I196" s="4">
        <f>G196+H196</f>
        <v>2950.2</v>
      </c>
    </row>
    <row r="197" spans="1:9" ht="51.75" customHeight="1">
      <c r="A197" s="56" t="s">
        <v>352</v>
      </c>
      <c r="B197" s="49" t="s">
        <v>353</v>
      </c>
      <c r="C197" s="49"/>
      <c r="D197" s="48"/>
      <c r="E197" s="48"/>
      <c r="F197" s="48">
        <f>F198</f>
        <v>1325.8</v>
      </c>
      <c r="G197" s="48">
        <f>G198</f>
        <v>1325.8</v>
      </c>
      <c r="H197" s="48">
        <f>H198</f>
        <v>0</v>
      </c>
      <c r="I197" s="48">
        <f>I198</f>
        <v>1325.8</v>
      </c>
    </row>
    <row r="198" spans="1:9" ht="31.5">
      <c r="A198" s="10" t="s">
        <v>312</v>
      </c>
      <c r="B198" s="11" t="s">
        <v>353</v>
      </c>
      <c r="C198" s="11" t="s">
        <v>314</v>
      </c>
      <c r="D198" s="4"/>
      <c r="E198" s="4"/>
      <c r="F198" s="4">
        <v>1325.8</v>
      </c>
      <c r="G198" s="4">
        <f>F198+D198</f>
        <v>1325.8</v>
      </c>
      <c r="H198" s="4"/>
      <c r="I198" s="4">
        <f>G198+H198</f>
        <v>1325.8</v>
      </c>
    </row>
    <row r="199" spans="1:9" ht="80.25" customHeight="1">
      <c r="A199" s="56" t="s">
        <v>371</v>
      </c>
      <c r="B199" s="49" t="s">
        <v>372</v>
      </c>
      <c r="C199" s="49"/>
      <c r="D199" s="48"/>
      <c r="E199" s="48"/>
      <c r="F199" s="48"/>
      <c r="G199" s="48"/>
      <c r="H199" s="48">
        <f>H200</f>
        <v>4153.59</v>
      </c>
      <c r="I199" s="48">
        <f>H199</f>
        <v>4153.59</v>
      </c>
    </row>
    <row r="200" spans="1:9" ht="31.5">
      <c r="A200" s="10" t="s">
        <v>312</v>
      </c>
      <c r="B200" s="11" t="s">
        <v>372</v>
      </c>
      <c r="C200" s="11" t="s">
        <v>314</v>
      </c>
      <c r="D200" s="4"/>
      <c r="E200" s="4"/>
      <c r="F200" s="4"/>
      <c r="G200" s="4"/>
      <c r="H200" s="4">
        <v>4153.59</v>
      </c>
      <c r="I200" s="4">
        <f>H200</f>
        <v>4153.59</v>
      </c>
    </row>
    <row r="201" spans="1:9" ht="78.75">
      <c r="A201" s="56" t="s">
        <v>373</v>
      </c>
      <c r="B201" s="49" t="s">
        <v>374</v>
      </c>
      <c r="C201" s="49"/>
      <c r="D201" s="48"/>
      <c r="E201" s="48"/>
      <c r="F201" s="48"/>
      <c r="G201" s="48"/>
      <c r="H201" s="48">
        <f>H202</f>
        <v>101.11</v>
      </c>
      <c r="I201" s="48">
        <f>I202</f>
        <v>101.11</v>
      </c>
    </row>
    <row r="202" spans="1:9" ht="31.5">
      <c r="A202" s="10" t="s">
        <v>312</v>
      </c>
      <c r="B202" s="11" t="s">
        <v>374</v>
      </c>
      <c r="C202" s="11" t="s">
        <v>314</v>
      </c>
      <c r="D202" s="4"/>
      <c r="E202" s="4"/>
      <c r="F202" s="4"/>
      <c r="G202" s="4"/>
      <c r="H202" s="4">
        <v>101.11</v>
      </c>
      <c r="I202" s="4">
        <f>H202</f>
        <v>101.11</v>
      </c>
    </row>
    <row r="203" spans="1:9" ht="47.25">
      <c r="A203" s="56" t="s">
        <v>375</v>
      </c>
      <c r="B203" s="49" t="s">
        <v>353</v>
      </c>
      <c r="C203" s="49"/>
      <c r="D203" s="48"/>
      <c r="E203" s="48"/>
      <c r="F203" s="48"/>
      <c r="G203" s="48"/>
      <c r="H203" s="48">
        <f>H204</f>
        <v>3218.07</v>
      </c>
      <c r="I203" s="48">
        <f>H203</f>
        <v>3218.07</v>
      </c>
    </row>
    <row r="204" spans="1:9" ht="31.5">
      <c r="A204" s="10" t="s">
        <v>312</v>
      </c>
      <c r="B204" s="11" t="s">
        <v>353</v>
      </c>
      <c r="C204" s="11" t="s">
        <v>314</v>
      </c>
      <c r="D204" s="4"/>
      <c r="E204" s="4"/>
      <c r="F204" s="4"/>
      <c r="G204" s="4"/>
      <c r="H204" s="4">
        <v>3218.07</v>
      </c>
      <c r="I204" s="4">
        <f>H204</f>
        <v>3218.07</v>
      </c>
    </row>
    <row r="205" spans="1:9" ht="94.5">
      <c r="A205" s="56" t="s">
        <v>376</v>
      </c>
      <c r="B205" s="49" t="s">
        <v>377</v>
      </c>
      <c r="C205" s="49"/>
      <c r="D205" s="48"/>
      <c r="E205" s="48"/>
      <c r="F205" s="48"/>
      <c r="G205" s="48"/>
      <c r="H205" s="48">
        <f>H206</f>
        <v>5534.77</v>
      </c>
      <c r="I205" s="48">
        <f>H205</f>
        <v>5534.77</v>
      </c>
    </row>
    <row r="206" spans="1:9" ht="31.5">
      <c r="A206" s="10" t="s">
        <v>312</v>
      </c>
      <c r="B206" s="11" t="s">
        <v>377</v>
      </c>
      <c r="C206" s="11" t="s">
        <v>314</v>
      </c>
      <c r="D206" s="4"/>
      <c r="E206" s="4"/>
      <c r="F206" s="4"/>
      <c r="G206" s="4"/>
      <c r="H206" s="4">
        <v>5534.77</v>
      </c>
      <c r="I206" s="4">
        <f>H206</f>
        <v>5534.77</v>
      </c>
    </row>
    <row r="207" spans="1:9" ht="110.25">
      <c r="A207" s="56" t="s">
        <v>354</v>
      </c>
      <c r="B207" s="49" t="s">
        <v>355</v>
      </c>
      <c r="C207" s="49"/>
      <c r="D207" s="48"/>
      <c r="E207" s="48"/>
      <c r="F207" s="48">
        <f>F208</f>
        <v>182.5</v>
      </c>
      <c r="G207" s="48">
        <f>G208</f>
        <v>182.5</v>
      </c>
      <c r="H207" s="48">
        <f>H208</f>
        <v>0</v>
      </c>
      <c r="I207" s="48">
        <f>I208</f>
        <v>182.5</v>
      </c>
    </row>
    <row r="208" spans="1:9" ht="31.5">
      <c r="A208" s="10" t="s">
        <v>312</v>
      </c>
      <c r="B208" s="11" t="s">
        <v>355</v>
      </c>
      <c r="C208" s="11" t="s">
        <v>314</v>
      </c>
      <c r="D208" s="4"/>
      <c r="E208" s="4"/>
      <c r="F208" s="4">
        <v>182.5</v>
      </c>
      <c r="G208" s="4">
        <f>F208+D208</f>
        <v>182.5</v>
      </c>
      <c r="H208" s="4"/>
      <c r="I208" s="4">
        <f>G208+H208</f>
        <v>182.5</v>
      </c>
    </row>
    <row r="209" spans="1:9" ht="31.5">
      <c r="A209" s="5" t="s">
        <v>99</v>
      </c>
      <c r="B209" s="7" t="s">
        <v>100</v>
      </c>
      <c r="C209" s="7"/>
      <c r="D209" s="6">
        <f>D210+D223+D313+D215+D220+D324</f>
        <v>145128.94</v>
      </c>
      <c r="E209" s="6">
        <f>E223+E324+E210</f>
        <v>12399.46</v>
      </c>
      <c r="F209" s="6">
        <f>F210+F223+F313+F215+F220+F324</f>
        <v>-405.70000000000005</v>
      </c>
      <c r="G209" s="6">
        <f>G210+G223+G313+G215+G220+G324</f>
        <v>144723.24</v>
      </c>
      <c r="H209" s="6">
        <f>H210+H223+H313+H215+H220+H324</f>
        <v>32737.890000000003</v>
      </c>
      <c r="I209" s="6">
        <f>I210+I223+I313+I215+I220+I324</f>
        <v>177461.12999999998</v>
      </c>
    </row>
    <row r="210" spans="1:9" ht="63">
      <c r="A210" s="27" t="s">
        <v>102</v>
      </c>
      <c r="B210" s="35" t="s">
        <v>103</v>
      </c>
      <c r="C210" s="35"/>
      <c r="D210" s="36">
        <f>D211+D213</f>
        <v>3095</v>
      </c>
      <c r="E210" s="19">
        <f>E213+E212</f>
        <v>5872.8</v>
      </c>
      <c r="F210" s="36">
        <f>F211+F213</f>
        <v>0</v>
      </c>
      <c r="G210" s="36">
        <f>G211+G213</f>
        <v>3095</v>
      </c>
      <c r="H210" s="36">
        <f>H211+H213</f>
        <v>-92.37</v>
      </c>
      <c r="I210" s="36">
        <f>I211+I213</f>
        <v>3002.63</v>
      </c>
    </row>
    <row r="211" spans="1:9" ht="78.75">
      <c r="A211" s="56" t="s">
        <v>108</v>
      </c>
      <c r="B211" s="62" t="s">
        <v>104</v>
      </c>
      <c r="C211" s="62"/>
      <c r="D211" s="63">
        <f>D212</f>
        <v>2090</v>
      </c>
      <c r="E211" s="19"/>
      <c r="F211" s="63">
        <f>F212</f>
        <v>0</v>
      </c>
      <c r="G211" s="63">
        <f>G212</f>
        <v>2090</v>
      </c>
      <c r="H211" s="63">
        <f>H212</f>
        <v>0</v>
      </c>
      <c r="I211" s="63">
        <f>I212</f>
        <v>2090</v>
      </c>
    </row>
    <row r="212" spans="1:9" ht="98.25" customHeight="1">
      <c r="A212" s="10" t="s">
        <v>48</v>
      </c>
      <c r="B212" s="15" t="s">
        <v>104</v>
      </c>
      <c r="C212" s="15" t="s">
        <v>49</v>
      </c>
      <c r="D212" s="14">
        <v>2090</v>
      </c>
      <c r="E212" s="14">
        <v>4915.3</v>
      </c>
      <c r="F212" s="14"/>
      <c r="G212" s="14">
        <v>2090</v>
      </c>
      <c r="H212" s="14"/>
      <c r="I212" s="4">
        <f>G212+H212</f>
        <v>2090</v>
      </c>
    </row>
    <row r="213" spans="1:9" ht="40.5" customHeight="1">
      <c r="A213" s="58" t="s">
        <v>101</v>
      </c>
      <c r="B213" s="62" t="s">
        <v>105</v>
      </c>
      <c r="C213" s="62"/>
      <c r="D213" s="63">
        <f>D214</f>
        <v>1005</v>
      </c>
      <c r="E213" s="14">
        <v>957.5</v>
      </c>
      <c r="F213" s="63">
        <f>F214</f>
        <v>0</v>
      </c>
      <c r="G213" s="63">
        <f>G214</f>
        <v>1005</v>
      </c>
      <c r="H213" s="63">
        <f>H214</f>
        <v>-92.37</v>
      </c>
      <c r="I213" s="63">
        <f>I214</f>
        <v>912.63</v>
      </c>
    </row>
    <row r="214" spans="1:9" ht="40.5" customHeight="1">
      <c r="A214" s="13" t="s">
        <v>50</v>
      </c>
      <c r="B214" s="15" t="s">
        <v>105</v>
      </c>
      <c r="C214" s="15" t="s">
        <v>51</v>
      </c>
      <c r="D214" s="14">
        <v>1005</v>
      </c>
      <c r="E214" s="14"/>
      <c r="F214" s="14"/>
      <c r="G214" s="14">
        <v>1005</v>
      </c>
      <c r="H214" s="14">
        <f>-92.37</f>
        <v>-92.37</v>
      </c>
      <c r="I214" s="4">
        <f>G214+H214</f>
        <v>912.63</v>
      </c>
    </row>
    <row r="215" spans="1:9" ht="52.5" customHeight="1">
      <c r="A215" s="27" t="s">
        <v>69</v>
      </c>
      <c r="B215" s="41" t="s">
        <v>188</v>
      </c>
      <c r="C215" s="41"/>
      <c r="D215" s="42">
        <f>D216</f>
        <v>3830.5</v>
      </c>
      <c r="E215" s="14"/>
      <c r="F215" s="42">
        <f>F216</f>
        <v>-436.1</v>
      </c>
      <c r="G215" s="42">
        <f>G216</f>
        <v>3394.4</v>
      </c>
      <c r="H215" s="42">
        <f>H216</f>
        <v>0</v>
      </c>
      <c r="I215" s="42">
        <f>I216</f>
        <v>3394.4</v>
      </c>
    </row>
    <row r="216" spans="1:9" ht="42" customHeight="1">
      <c r="A216" s="10" t="s">
        <v>3</v>
      </c>
      <c r="B216" s="15" t="s">
        <v>188</v>
      </c>
      <c r="C216" s="15"/>
      <c r="D216" s="14">
        <f>SUM(D217:D219)</f>
        <v>3830.5</v>
      </c>
      <c r="E216" s="14"/>
      <c r="F216" s="14">
        <f>SUM(F217:F219)</f>
        <v>-436.1</v>
      </c>
      <c r="G216" s="14">
        <f>SUM(G217:G219)</f>
        <v>3394.4</v>
      </c>
      <c r="H216" s="14">
        <f>SUM(H217:H219)</f>
        <v>0</v>
      </c>
      <c r="I216" s="14">
        <f>SUM(I217:I219)</f>
        <v>3394.4</v>
      </c>
    </row>
    <row r="217" spans="1:9" ht="98.25" customHeight="1">
      <c r="A217" s="10" t="s">
        <v>48</v>
      </c>
      <c r="B217" s="15" t="s">
        <v>188</v>
      </c>
      <c r="C217" s="15" t="s">
        <v>49</v>
      </c>
      <c r="D217" s="14">
        <v>2970</v>
      </c>
      <c r="E217" s="14"/>
      <c r="F217" s="14">
        <v>-276</v>
      </c>
      <c r="G217" s="14">
        <f>2970+F217</f>
        <v>2694</v>
      </c>
      <c r="H217" s="14"/>
      <c r="I217" s="4">
        <f>G217+H217</f>
        <v>2694</v>
      </c>
    </row>
    <row r="218" spans="1:9" ht="31.5">
      <c r="A218" s="10" t="s">
        <v>50</v>
      </c>
      <c r="B218" s="15" t="s">
        <v>188</v>
      </c>
      <c r="C218" s="15" t="s">
        <v>51</v>
      </c>
      <c r="D218" s="14">
        <v>855.5</v>
      </c>
      <c r="E218" s="14"/>
      <c r="F218" s="14">
        <v>-160.1</v>
      </c>
      <c r="G218" s="14">
        <f>855.5+F218</f>
        <v>695.4</v>
      </c>
      <c r="H218" s="14"/>
      <c r="I218" s="4">
        <f>G218+H218</f>
        <v>695.4</v>
      </c>
    </row>
    <row r="219" spans="1:9" ht="15.75">
      <c r="A219" s="10" t="s">
        <v>72</v>
      </c>
      <c r="B219" s="15" t="s">
        <v>188</v>
      </c>
      <c r="C219" s="15" t="s">
        <v>71</v>
      </c>
      <c r="D219" s="14">
        <v>5</v>
      </c>
      <c r="E219" s="14"/>
      <c r="F219" s="14"/>
      <c r="G219" s="14">
        <v>5</v>
      </c>
      <c r="H219" s="14"/>
      <c r="I219" s="4">
        <f>G219+H219</f>
        <v>5</v>
      </c>
    </row>
    <row r="220" spans="1:9" ht="50.25" customHeight="1">
      <c r="A220" s="27" t="s">
        <v>189</v>
      </c>
      <c r="B220" s="41" t="s">
        <v>191</v>
      </c>
      <c r="C220" s="41"/>
      <c r="D220" s="42">
        <f>D221</f>
        <v>75</v>
      </c>
      <c r="E220" s="14"/>
      <c r="F220" s="42">
        <f aca="true" t="shared" si="15" ref="F220:I221">F221</f>
        <v>0</v>
      </c>
      <c r="G220" s="42">
        <f t="shared" si="15"/>
        <v>75</v>
      </c>
      <c r="H220" s="42">
        <f t="shared" si="15"/>
        <v>0</v>
      </c>
      <c r="I220" s="42">
        <f t="shared" si="15"/>
        <v>75</v>
      </c>
    </row>
    <row r="221" spans="1:9" ht="47.25">
      <c r="A221" s="37" t="s">
        <v>190</v>
      </c>
      <c r="B221" s="15" t="s">
        <v>191</v>
      </c>
      <c r="C221" s="15"/>
      <c r="D221" s="14">
        <f>D222</f>
        <v>75</v>
      </c>
      <c r="E221" s="14"/>
      <c r="F221" s="14">
        <f t="shared" si="15"/>
        <v>0</v>
      </c>
      <c r="G221" s="14">
        <f t="shared" si="15"/>
        <v>75</v>
      </c>
      <c r="H221" s="14">
        <f t="shared" si="15"/>
        <v>0</v>
      </c>
      <c r="I221" s="14">
        <f t="shared" si="15"/>
        <v>75</v>
      </c>
    </row>
    <row r="222" spans="1:9" ht="15.75">
      <c r="A222" s="10" t="s">
        <v>72</v>
      </c>
      <c r="B222" s="15" t="s">
        <v>191</v>
      </c>
      <c r="C222" s="15" t="s">
        <v>71</v>
      </c>
      <c r="D222" s="14">
        <v>75</v>
      </c>
      <c r="E222" s="14"/>
      <c r="F222" s="14"/>
      <c r="G222" s="14">
        <v>75</v>
      </c>
      <c r="H222" s="14"/>
      <c r="I222" s="4">
        <f>G222+H222</f>
        <v>75</v>
      </c>
    </row>
    <row r="223" spans="1:9" ht="31.5">
      <c r="A223" s="30" t="s">
        <v>118</v>
      </c>
      <c r="B223" s="31" t="s">
        <v>120</v>
      </c>
      <c r="C223" s="31"/>
      <c r="D223" s="32">
        <f>D224</f>
        <v>130140</v>
      </c>
      <c r="E223" s="9">
        <f>E233</f>
        <v>629.2</v>
      </c>
      <c r="F223" s="32">
        <f>F224</f>
        <v>0</v>
      </c>
      <c r="G223" s="32">
        <f>G224</f>
        <v>130140</v>
      </c>
      <c r="H223" s="32">
        <f>H224</f>
        <v>35609.3</v>
      </c>
      <c r="I223" s="32">
        <f>I224</f>
        <v>165749.3</v>
      </c>
    </row>
    <row r="224" spans="1:9" ht="63">
      <c r="A224" s="27" t="s">
        <v>117</v>
      </c>
      <c r="B224" s="28" t="s">
        <v>120</v>
      </c>
      <c r="C224" s="28"/>
      <c r="D224" s="29">
        <f>D233+D235+D237+D239+D245+D247+D249+D251+D253+D255+D257+D259+D261+D263+D265+D267+D269+D271+D273+D291+D293+D295+D297+D299+D301+D303+D305+D311</f>
        <v>130140</v>
      </c>
      <c r="E224" s="9"/>
      <c r="F224" s="29">
        <f>F233+F235+F237+F239+F245+F247+F249+F251+F253+F255+F257+F259+F261+F263+F265+F267+F269+F271+F273+F291+F293+F295+F297+F299+F301+F303+F305+F311</f>
        <v>0</v>
      </c>
      <c r="G224" s="29">
        <f>G233+G235+G237+G239+G245+G247+G249+G251+G253+G255+G257+G259+G261+G263+G265+G267+G269+G271+G273+G291+G293+G295+G297+G299+G301+G303+G305+G311</f>
        <v>130140</v>
      </c>
      <c r="H224" s="29">
        <f>H233+H235+H237+H239+H245+H247+H249+H251+H253+H255+H257+H259+H261+H263+H265+H267+H269+H271+H273+H291+H293+H295+H297+H299+H301+H303+H305+H311+H279+H281+H275+H277+H307+H241+H243+H283+H287+H289+H285+H309+H225+H227+H229+H231</f>
        <v>35609.3</v>
      </c>
      <c r="I224" s="29">
        <f>I233+I235+I237+I239+I245+I247+I249+I251+I253+I255+I257+I259+I261+I263+I265+I267+I269+I271+I273+I291+I293+I295+I297+I299+I301+I303+I305+I311+I279+I281+I275+I277+I307+I241+I243+I283+I287+I289+I285+I309+I225+I227+I229+I231</f>
        <v>165749.3</v>
      </c>
    </row>
    <row r="225" spans="1:9" ht="63">
      <c r="A225" s="37" t="s">
        <v>402</v>
      </c>
      <c r="B225" s="11" t="s">
        <v>409</v>
      </c>
      <c r="C225" s="11"/>
      <c r="D225" s="4"/>
      <c r="E225" s="4"/>
      <c r="F225" s="4"/>
      <c r="G225" s="4"/>
      <c r="H225" s="4">
        <f>H226</f>
        <v>9000</v>
      </c>
      <c r="I225" s="4">
        <f>I226</f>
        <v>9000</v>
      </c>
    </row>
    <row r="226" spans="1:9" ht="15.75">
      <c r="A226" s="67" t="s">
        <v>72</v>
      </c>
      <c r="B226" s="11" t="s">
        <v>409</v>
      </c>
      <c r="C226" s="11" t="s">
        <v>71</v>
      </c>
      <c r="D226" s="4"/>
      <c r="E226" s="4"/>
      <c r="F226" s="4"/>
      <c r="G226" s="4"/>
      <c r="H226" s="4">
        <v>9000</v>
      </c>
      <c r="I226" s="4">
        <f aca="true" t="shared" si="16" ref="I226:I232">H226</f>
        <v>9000</v>
      </c>
    </row>
    <row r="227" spans="1:9" ht="63">
      <c r="A227" s="37" t="s">
        <v>403</v>
      </c>
      <c r="B227" s="11" t="s">
        <v>410</v>
      </c>
      <c r="C227" s="11"/>
      <c r="D227" s="4"/>
      <c r="E227" s="4"/>
      <c r="F227" s="4"/>
      <c r="G227" s="4"/>
      <c r="H227" s="4">
        <f>H228</f>
        <v>2400</v>
      </c>
      <c r="I227" s="4">
        <f t="shared" si="16"/>
        <v>2400</v>
      </c>
    </row>
    <row r="228" spans="1:9" ht="15.75">
      <c r="A228" s="67" t="s">
        <v>72</v>
      </c>
      <c r="B228" s="11" t="s">
        <v>410</v>
      </c>
      <c r="C228" s="11" t="s">
        <v>71</v>
      </c>
      <c r="D228" s="4"/>
      <c r="E228" s="4"/>
      <c r="F228" s="4"/>
      <c r="G228" s="4"/>
      <c r="H228" s="4">
        <v>2400</v>
      </c>
      <c r="I228" s="4">
        <f t="shared" si="16"/>
        <v>2400</v>
      </c>
    </row>
    <row r="229" spans="1:9" ht="47.25">
      <c r="A229" s="38" t="s">
        <v>404</v>
      </c>
      <c r="B229" s="11" t="s">
        <v>411</v>
      </c>
      <c r="C229" s="11"/>
      <c r="D229" s="4"/>
      <c r="E229" s="4"/>
      <c r="F229" s="4"/>
      <c r="G229" s="4"/>
      <c r="H229" s="4">
        <f>H230</f>
        <v>2256.13</v>
      </c>
      <c r="I229" s="4">
        <f t="shared" si="16"/>
        <v>2256.13</v>
      </c>
    </row>
    <row r="230" spans="1:9" ht="15.75">
      <c r="A230" s="67" t="s">
        <v>72</v>
      </c>
      <c r="B230" s="11" t="s">
        <v>411</v>
      </c>
      <c r="C230" s="11" t="s">
        <v>71</v>
      </c>
      <c r="D230" s="4"/>
      <c r="E230" s="4"/>
      <c r="F230" s="4"/>
      <c r="G230" s="4"/>
      <c r="H230" s="4">
        <v>2256.13</v>
      </c>
      <c r="I230" s="4">
        <f t="shared" si="16"/>
        <v>2256.13</v>
      </c>
    </row>
    <row r="231" spans="1:9" ht="47.25">
      <c r="A231" s="38" t="s">
        <v>405</v>
      </c>
      <c r="B231" s="11" t="s">
        <v>410</v>
      </c>
      <c r="C231" s="11"/>
      <c r="D231" s="4"/>
      <c r="E231" s="4"/>
      <c r="F231" s="4"/>
      <c r="G231" s="4"/>
      <c r="H231" s="4">
        <f>H232</f>
        <v>1743.87</v>
      </c>
      <c r="I231" s="4">
        <f t="shared" si="16"/>
        <v>1743.87</v>
      </c>
    </row>
    <row r="232" spans="1:9" ht="15.75">
      <c r="A232" s="67" t="s">
        <v>72</v>
      </c>
      <c r="B232" s="11" t="s">
        <v>410</v>
      </c>
      <c r="C232" s="11" t="s">
        <v>71</v>
      </c>
      <c r="D232" s="4"/>
      <c r="E232" s="4"/>
      <c r="F232" s="4"/>
      <c r="G232" s="4"/>
      <c r="H232" s="4">
        <v>1743.87</v>
      </c>
      <c r="I232" s="4">
        <f t="shared" si="16"/>
        <v>1743.87</v>
      </c>
    </row>
    <row r="233" spans="1:9" s="3" customFormat="1" ht="82.5" customHeight="1">
      <c r="A233" s="37" t="s">
        <v>119</v>
      </c>
      <c r="B233" s="15" t="s">
        <v>121</v>
      </c>
      <c r="C233" s="15"/>
      <c r="D233" s="14">
        <f>D234</f>
        <v>800</v>
      </c>
      <c r="E233" s="14">
        <v>629.2</v>
      </c>
      <c r="F233" s="14">
        <f>F234</f>
        <v>0</v>
      </c>
      <c r="G233" s="14">
        <f>G234</f>
        <v>800</v>
      </c>
      <c r="H233" s="14">
        <f>H234</f>
        <v>1688</v>
      </c>
      <c r="I233" s="14">
        <f>I234</f>
        <v>2488</v>
      </c>
    </row>
    <row r="234" spans="1:9" s="3" customFormat="1" ht="15.75">
      <c r="A234" s="37" t="s">
        <v>72</v>
      </c>
      <c r="B234" s="15" t="s">
        <v>121</v>
      </c>
      <c r="C234" s="15" t="s">
        <v>71</v>
      </c>
      <c r="D234" s="14">
        <v>800</v>
      </c>
      <c r="E234" s="14"/>
      <c r="F234" s="14"/>
      <c r="G234" s="14">
        <v>800</v>
      </c>
      <c r="H234" s="14">
        <v>1688</v>
      </c>
      <c r="I234" s="4">
        <f>G234+H234</f>
        <v>2488</v>
      </c>
    </row>
    <row r="235" spans="1:9" s="3" customFormat="1" ht="94.5">
      <c r="A235" s="37" t="s">
        <v>122</v>
      </c>
      <c r="B235" s="15" t="s">
        <v>123</v>
      </c>
      <c r="C235" s="15"/>
      <c r="D235" s="14">
        <f>D236</f>
        <v>160</v>
      </c>
      <c r="E235" s="14"/>
      <c r="F235" s="14">
        <f>F236</f>
        <v>0</v>
      </c>
      <c r="G235" s="14">
        <f>G236</f>
        <v>160</v>
      </c>
      <c r="H235" s="14">
        <f>H236</f>
        <v>-15</v>
      </c>
      <c r="I235" s="14">
        <f>I236</f>
        <v>145</v>
      </c>
    </row>
    <row r="236" spans="1:9" s="3" customFormat="1" ht="15.75">
      <c r="A236" s="37" t="s">
        <v>72</v>
      </c>
      <c r="B236" s="15" t="s">
        <v>123</v>
      </c>
      <c r="C236" s="15" t="s">
        <v>71</v>
      </c>
      <c r="D236" s="14">
        <v>160</v>
      </c>
      <c r="E236" s="14"/>
      <c r="F236" s="14"/>
      <c r="G236" s="14">
        <v>160</v>
      </c>
      <c r="H236" s="14">
        <f>-15</f>
        <v>-15</v>
      </c>
      <c r="I236" s="4">
        <f>G236+H236</f>
        <v>145</v>
      </c>
    </row>
    <row r="237" spans="1:9" s="3" customFormat="1" ht="126">
      <c r="A237" s="37" t="s">
        <v>124</v>
      </c>
      <c r="B237" s="15" t="s">
        <v>125</v>
      </c>
      <c r="C237" s="15"/>
      <c r="D237" s="14">
        <f>D238</f>
        <v>707</v>
      </c>
      <c r="E237" s="14"/>
      <c r="F237" s="14">
        <f>F238</f>
        <v>0</v>
      </c>
      <c r="G237" s="14">
        <f>G238</f>
        <v>707</v>
      </c>
      <c r="H237" s="14">
        <f>H238</f>
        <v>183</v>
      </c>
      <c r="I237" s="14">
        <f>I238</f>
        <v>890</v>
      </c>
    </row>
    <row r="238" spans="1:9" s="3" customFormat="1" ht="15.75">
      <c r="A238" s="37" t="s">
        <v>72</v>
      </c>
      <c r="B238" s="15" t="s">
        <v>125</v>
      </c>
      <c r="C238" s="15" t="s">
        <v>71</v>
      </c>
      <c r="D238" s="14">
        <v>707</v>
      </c>
      <c r="E238" s="14"/>
      <c r="F238" s="14"/>
      <c r="G238" s="14">
        <v>707</v>
      </c>
      <c r="H238" s="14">
        <v>183</v>
      </c>
      <c r="I238" s="4">
        <f>G238+H238</f>
        <v>890</v>
      </c>
    </row>
    <row r="239" spans="1:9" s="3" customFormat="1" ht="126">
      <c r="A239" s="37" t="s">
        <v>126</v>
      </c>
      <c r="B239" s="15" t="s">
        <v>127</v>
      </c>
      <c r="C239" s="15"/>
      <c r="D239" s="14">
        <f>D240</f>
        <v>150</v>
      </c>
      <c r="E239" s="14"/>
      <c r="F239" s="14">
        <f>F240</f>
        <v>0</v>
      </c>
      <c r="G239" s="14">
        <f>G240</f>
        <v>150</v>
      </c>
      <c r="H239" s="14">
        <f>H240</f>
        <v>0</v>
      </c>
      <c r="I239" s="14">
        <f>I240</f>
        <v>150</v>
      </c>
    </row>
    <row r="240" spans="1:9" s="3" customFormat="1" ht="15.75">
      <c r="A240" s="37" t="s">
        <v>72</v>
      </c>
      <c r="B240" s="15" t="s">
        <v>127</v>
      </c>
      <c r="C240" s="15" t="s">
        <v>71</v>
      </c>
      <c r="D240" s="14">
        <v>150</v>
      </c>
      <c r="E240" s="14"/>
      <c r="F240" s="14"/>
      <c r="G240" s="14">
        <v>150</v>
      </c>
      <c r="H240" s="14"/>
      <c r="I240" s="4">
        <f>G240+H240</f>
        <v>150</v>
      </c>
    </row>
    <row r="241" spans="1:9" s="3" customFormat="1" ht="94.5">
      <c r="A241" s="67" t="s">
        <v>389</v>
      </c>
      <c r="B241" s="15" t="s">
        <v>390</v>
      </c>
      <c r="C241" s="15"/>
      <c r="D241" s="14"/>
      <c r="E241" s="14"/>
      <c r="F241" s="14"/>
      <c r="G241" s="14"/>
      <c r="H241" s="14">
        <f>H242</f>
        <v>255</v>
      </c>
      <c r="I241" s="4">
        <f>H241</f>
        <v>255</v>
      </c>
    </row>
    <row r="242" spans="1:9" s="3" customFormat="1" ht="15.75">
      <c r="A242" s="38" t="s">
        <v>72</v>
      </c>
      <c r="B242" s="15" t="s">
        <v>390</v>
      </c>
      <c r="C242" s="15" t="s">
        <v>71</v>
      </c>
      <c r="D242" s="14"/>
      <c r="E242" s="14"/>
      <c r="F242" s="14"/>
      <c r="G242" s="14"/>
      <c r="H242" s="14">
        <v>255</v>
      </c>
      <c r="I242" s="4">
        <f>H242</f>
        <v>255</v>
      </c>
    </row>
    <row r="243" spans="1:9" s="3" customFormat="1" ht="94.5">
      <c r="A243" s="67" t="s">
        <v>391</v>
      </c>
      <c r="B243" s="15" t="s">
        <v>392</v>
      </c>
      <c r="C243" s="15"/>
      <c r="D243" s="14"/>
      <c r="E243" s="14"/>
      <c r="F243" s="14"/>
      <c r="G243" s="14"/>
      <c r="H243" s="14">
        <f>H244</f>
        <v>1428.2</v>
      </c>
      <c r="I243" s="4">
        <f>H243</f>
        <v>1428.2</v>
      </c>
    </row>
    <row r="244" spans="1:9" s="3" customFormat="1" ht="15.75">
      <c r="A244" s="38" t="s">
        <v>72</v>
      </c>
      <c r="B244" s="15" t="s">
        <v>392</v>
      </c>
      <c r="C244" s="15" t="s">
        <v>71</v>
      </c>
      <c r="D244" s="14"/>
      <c r="E244" s="14"/>
      <c r="F244" s="14"/>
      <c r="G244" s="14"/>
      <c r="H244" s="14">
        <v>1428.2</v>
      </c>
      <c r="I244" s="4">
        <f>H244</f>
        <v>1428.2</v>
      </c>
    </row>
    <row r="245" spans="1:9" s="3" customFormat="1" ht="78.75">
      <c r="A245" s="38" t="s">
        <v>128</v>
      </c>
      <c r="B245" s="15" t="s">
        <v>129</v>
      </c>
      <c r="C245" s="15"/>
      <c r="D245" s="14">
        <f>D246</f>
        <v>727.1</v>
      </c>
      <c r="E245" s="14"/>
      <c r="F245" s="14">
        <f>F246</f>
        <v>0</v>
      </c>
      <c r="G245" s="14">
        <f>G246</f>
        <v>727.1</v>
      </c>
      <c r="H245" s="14">
        <f>H246</f>
        <v>28.53</v>
      </c>
      <c r="I245" s="14">
        <f>I246</f>
        <v>755.63</v>
      </c>
    </row>
    <row r="246" spans="1:9" s="3" customFormat="1" ht="15.75">
      <c r="A246" s="37" t="s">
        <v>72</v>
      </c>
      <c r="B246" s="15" t="s">
        <v>129</v>
      </c>
      <c r="C246" s="15" t="s">
        <v>71</v>
      </c>
      <c r="D246" s="14">
        <v>727.1</v>
      </c>
      <c r="E246" s="14"/>
      <c r="F246" s="14"/>
      <c r="G246" s="14">
        <v>727.1</v>
      </c>
      <c r="H246" s="14">
        <v>28.53</v>
      </c>
      <c r="I246" s="4">
        <f>G246+H246</f>
        <v>755.63</v>
      </c>
    </row>
    <row r="247" spans="1:9" s="3" customFormat="1" ht="78.75">
      <c r="A247" s="38" t="s">
        <v>130</v>
      </c>
      <c r="B247" s="15" t="s">
        <v>131</v>
      </c>
      <c r="C247" s="15"/>
      <c r="D247" s="14">
        <f>D248</f>
        <v>1704</v>
      </c>
      <c r="E247" s="14"/>
      <c r="F247" s="14">
        <f>F248</f>
        <v>0</v>
      </c>
      <c r="G247" s="14">
        <f>G248</f>
        <v>1704</v>
      </c>
      <c r="H247" s="14">
        <f>H248</f>
        <v>3710</v>
      </c>
      <c r="I247" s="14">
        <f>I248</f>
        <v>5414</v>
      </c>
    </row>
    <row r="248" spans="1:9" s="3" customFormat="1" ht="15.75">
      <c r="A248" s="37" t="s">
        <v>72</v>
      </c>
      <c r="B248" s="15" t="s">
        <v>131</v>
      </c>
      <c r="C248" s="15" t="s">
        <v>71</v>
      </c>
      <c r="D248" s="14">
        <v>1704</v>
      </c>
      <c r="E248" s="14"/>
      <c r="F248" s="14"/>
      <c r="G248" s="14">
        <v>1704</v>
      </c>
      <c r="H248" s="14">
        <v>3710</v>
      </c>
      <c r="I248" s="4">
        <f>G248+H248</f>
        <v>5414</v>
      </c>
    </row>
    <row r="249" spans="1:9" s="3" customFormat="1" ht="47.25">
      <c r="A249" s="38" t="s">
        <v>132</v>
      </c>
      <c r="B249" s="15" t="s">
        <v>133</v>
      </c>
      <c r="C249" s="15"/>
      <c r="D249" s="14">
        <f>D250</f>
        <v>3766</v>
      </c>
      <c r="E249" s="14"/>
      <c r="F249" s="14">
        <f>F250</f>
        <v>0</v>
      </c>
      <c r="G249" s="14">
        <f>G250</f>
        <v>3766</v>
      </c>
      <c r="H249" s="14">
        <f>H250</f>
        <v>-1573.84</v>
      </c>
      <c r="I249" s="14">
        <f>I250</f>
        <v>2192.16</v>
      </c>
    </row>
    <row r="250" spans="1:9" s="3" customFormat="1" ht="15.75">
      <c r="A250" s="37" t="s">
        <v>72</v>
      </c>
      <c r="B250" s="15" t="s">
        <v>133</v>
      </c>
      <c r="C250" s="15" t="s">
        <v>71</v>
      </c>
      <c r="D250" s="14">
        <v>3766</v>
      </c>
      <c r="E250" s="14"/>
      <c r="F250" s="14"/>
      <c r="G250" s="14">
        <v>3766</v>
      </c>
      <c r="H250" s="14">
        <f>-1573.84</f>
        <v>-1573.84</v>
      </c>
      <c r="I250" s="4">
        <f>G250+H250</f>
        <v>2192.16</v>
      </c>
    </row>
    <row r="251" spans="1:9" s="3" customFormat="1" ht="47.25">
      <c r="A251" s="38" t="s">
        <v>134</v>
      </c>
      <c r="B251" s="15" t="s">
        <v>135</v>
      </c>
      <c r="C251" s="15"/>
      <c r="D251" s="14">
        <f>D252</f>
        <v>1800</v>
      </c>
      <c r="E251" s="14"/>
      <c r="F251" s="14">
        <f>F252</f>
        <v>0</v>
      </c>
      <c r="G251" s="14">
        <f>G252</f>
        <v>1800</v>
      </c>
      <c r="H251" s="14">
        <f>H252</f>
        <v>-941.2</v>
      </c>
      <c r="I251" s="14">
        <f>I252</f>
        <v>858.8</v>
      </c>
    </row>
    <row r="252" spans="1:9" s="3" customFormat="1" ht="15.75">
      <c r="A252" s="37" t="s">
        <v>72</v>
      </c>
      <c r="B252" s="15" t="s">
        <v>135</v>
      </c>
      <c r="C252" s="15" t="s">
        <v>71</v>
      </c>
      <c r="D252" s="14">
        <v>1800</v>
      </c>
      <c r="E252" s="14"/>
      <c r="F252" s="14"/>
      <c r="G252" s="14">
        <v>1800</v>
      </c>
      <c r="H252" s="14">
        <f>-941.2</f>
        <v>-941.2</v>
      </c>
      <c r="I252" s="4">
        <f>G252+H252</f>
        <v>858.8</v>
      </c>
    </row>
    <row r="253" spans="1:9" s="3" customFormat="1" ht="78.75">
      <c r="A253" s="38" t="s">
        <v>136</v>
      </c>
      <c r="B253" s="15" t="s">
        <v>137</v>
      </c>
      <c r="C253" s="15"/>
      <c r="D253" s="14">
        <f>D254</f>
        <v>483.6</v>
      </c>
      <c r="E253" s="14"/>
      <c r="F253" s="14">
        <f>F254</f>
        <v>0</v>
      </c>
      <c r="G253" s="14">
        <f>G254</f>
        <v>483.6</v>
      </c>
      <c r="H253" s="14">
        <f>H254</f>
        <v>328.53</v>
      </c>
      <c r="I253" s="14">
        <f>I254</f>
        <v>812.13</v>
      </c>
    </row>
    <row r="254" spans="1:9" s="3" customFormat="1" ht="15.75">
      <c r="A254" s="37" t="s">
        <v>72</v>
      </c>
      <c r="B254" s="15" t="s">
        <v>137</v>
      </c>
      <c r="C254" s="15" t="s">
        <v>71</v>
      </c>
      <c r="D254" s="14">
        <v>483.6</v>
      </c>
      <c r="E254" s="14"/>
      <c r="F254" s="14"/>
      <c r="G254" s="14">
        <v>483.6</v>
      </c>
      <c r="H254" s="14">
        <v>328.53</v>
      </c>
      <c r="I254" s="4">
        <f>G254+H254</f>
        <v>812.13</v>
      </c>
    </row>
    <row r="255" spans="1:9" s="3" customFormat="1" ht="78.75">
      <c r="A255" s="38" t="s">
        <v>138</v>
      </c>
      <c r="B255" s="15" t="s">
        <v>139</v>
      </c>
      <c r="C255" s="15"/>
      <c r="D255" s="14">
        <f>D256</f>
        <v>240</v>
      </c>
      <c r="E255" s="14"/>
      <c r="F255" s="14">
        <f>F256</f>
        <v>0</v>
      </c>
      <c r="G255" s="14">
        <f>G256</f>
        <v>240</v>
      </c>
      <c r="H255" s="14">
        <f>H256</f>
        <v>410</v>
      </c>
      <c r="I255" s="14">
        <f>I256</f>
        <v>650</v>
      </c>
    </row>
    <row r="256" spans="1:9" s="3" customFormat="1" ht="15.75">
      <c r="A256" s="37" t="s">
        <v>72</v>
      </c>
      <c r="B256" s="15" t="s">
        <v>139</v>
      </c>
      <c r="C256" s="15" t="s">
        <v>71</v>
      </c>
      <c r="D256" s="14">
        <v>240</v>
      </c>
      <c r="E256" s="14"/>
      <c r="F256" s="14"/>
      <c r="G256" s="14">
        <v>240</v>
      </c>
      <c r="H256" s="14">
        <f>410</f>
        <v>410</v>
      </c>
      <c r="I256" s="4">
        <f>G256+H256</f>
        <v>650</v>
      </c>
    </row>
    <row r="257" spans="1:9" s="3" customFormat="1" ht="78.75">
      <c r="A257" s="38" t="s">
        <v>140</v>
      </c>
      <c r="B257" s="15" t="s">
        <v>141</v>
      </c>
      <c r="C257" s="15"/>
      <c r="D257" s="14">
        <f>D258</f>
        <v>14964</v>
      </c>
      <c r="E257" s="14"/>
      <c r="F257" s="14">
        <f>F258</f>
        <v>0</v>
      </c>
      <c r="G257" s="14">
        <f>G258</f>
        <v>14964</v>
      </c>
      <c r="H257" s="14">
        <f>H258</f>
        <v>2900</v>
      </c>
      <c r="I257" s="14">
        <f>I258</f>
        <v>17864</v>
      </c>
    </row>
    <row r="258" spans="1:9" s="3" customFormat="1" ht="15.75">
      <c r="A258" s="37" t="s">
        <v>72</v>
      </c>
      <c r="B258" s="15" t="s">
        <v>141</v>
      </c>
      <c r="C258" s="15" t="s">
        <v>71</v>
      </c>
      <c r="D258" s="14">
        <v>14964</v>
      </c>
      <c r="E258" s="14"/>
      <c r="F258" s="14"/>
      <c r="G258" s="14">
        <v>14964</v>
      </c>
      <c r="H258" s="14">
        <v>2900</v>
      </c>
      <c r="I258" s="4">
        <f>G258+H258</f>
        <v>17864</v>
      </c>
    </row>
    <row r="259" spans="1:9" s="3" customFormat="1" ht="78.75">
      <c r="A259" s="38" t="s">
        <v>142</v>
      </c>
      <c r="B259" s="15" t="s">
        <v>143</v>
      </c>
      <c r="C259" s="15"/>
      <c r="D259" s="14">
        <f>D260</f>
        <v>3300</v>
      </c>
      <c r="E259" s="14"/>
      <c r="F259" s="14">
        <f>F260</f>
        <v>0</v>
      </c>
      <c r="G259" s="14">
        <f>G260</f>
        <v>3300</v>
      </c>
      <c r="H259" s="14">
        <f>H260</f>
        <v>600</v>
      </c>
      <c r="I259" s="14">
        <f>I260</f>
        <v>3900</v>
      </c>
    </row>
    <row r="260" spans="1:9" s="3" customFormat="1" ht="15.75">
      <c r="A260" s="37" t="s">
        <v>72</v>
      </c>
      <c r="B260" s="15" t="s">
        <v>143</v>
      </c>
      <c r="C260" s="15" t="s">
        <v>71</v>
      </c>
      <c r="D260" s="14">
        <v>3300</v>
      </c>
      <c r="E260" s="14"/>
      <c r="F260" s="14"/>
      <c r="G260" s="14">
        <v>3300</v>
      </c>
      <c r="H260" s="14">
        <v>600</v>
      </c>
      <c r="I260" s="4">
        <f>G260+H260</f>
        <v>3900</v>
      </c>
    </row>
    <row r="261" spans="1:9" s="3" customFormat="1" ht="126">
      <c r="A261" s="38" t="s">
        <v>144</v>
      </c>
      <c r="B261" s="15" t="s">
        <v>145</v>
      </c>
      <c r="C261" s="15"/>
      <c r="D261" s="14">
        <f>D262</f>
        <v>15656</v>
      </c>
      <c r="E261" s="14"/>
      <c r="F261" s="14">
        <f>F262</f>
        <v>0</v>
      </c>
      <c r="G261" s="14">
        <f>G262</f>
        <v>15656</v>
      </c>
      <c r="H261" s="14">
        <f>H262</f>
        <v>-170</v>
      </c>
      <c r="I261" s="14">
        <f>I262</f>
        <v>15486</v>
      </c>
    </row>
    <row r="262" spans="1:9" s="3" customFormat="1" ht="15.75">
      <c r="A262" s="37" t="s">
        <v>72</v>
      </c>
      <c r="B262" s="15" t="s">
        <v>145</v>
      </c>
      <c r="C262" s="15" t="s">
        <v>71</v>
      </c>
      <c r="D262" s="14">
        <v>15656</v>
      </c>
      <c r="E262" s="14"/>
      <c r="F262" s="14"/>
      <c r="G262" s="14">
        <v>15656</v>
      </c>
      <c r="H262" s="14">
        <f>-170</f>
        <v>-170</v>
      </c>
      <c r="I262" s="4">
        <f>G262+H262</f>
        <v>15486</v>
      </c>
    </row>
    <row r="263" spans="1:9" s="3" customFormat="1" ht="126">
      <c r="A263" s="38" t="s">
        <v>146</v>
      </c>
      <c r="B263" s="15" t="s">
        <v>147</v>
      </c>
      <c r="C263" s="15"/>
      <c r="D263" s="14">
        <f>D264</f>
        <v>3516</v>
      </c>
      <c r="E263" s="14"/>
      <c r="F263" s="14">
        <f>F264</f>
        <v>0</v>
      </c>
      <c r="G263" s="14">
        <f>G264</f>
        <v>3516</v>
      </c>
      <c r="H263" s="14">
        <f>H264</f>
        <v>-57</v>
      </c>
      <c r="I263" s="14">
        <f>I264</f>
        <v>3459</v>
      </c>
    </row>
    <row r="264" spans="1:9" s="3" customFormat="1" ht="15.75">
      <c r="A264" s="37" t="s">
        <v>72</v>
      </c>
      <c r="B264" s="15" t="s">
        <v>147</v>
      </c>
      <c r="C264" s="15" t="s">
        <v>71</v>
      </c>
      <c r="D264" s="14">
        <v>3516</v>
      </c>
      <c r="E264" s="14"/>
      <c r="F264" s="14"/>
      <c r="G264" s="14">
        <v>3516</v>
      </c>
      <c r="H264" s="14">
        <f>-57</f>
        <v>-57</v>
      </c>
      <c r="I264" s="4">
        <f>G264+H264</f>
        <v>3459</v>
      </c>
    </row>
    <row r="265" spans="1:9" s="3" customFormat="1" ht="94.5">
      <c r="A265" s="38" t="s">
        <v>148</v>
      </c>
      <c r="B265" s="15" t="s">
        <v>149</v>
      </c>
      <c r="C265" s="15"/>
      <c r="D265" s="14">
        <f>D266</f>
        <v>18561.88</v>
      </c>
      <c r="E265" s="14"/>
      <c r="F265" s="14">
        <f>F266</f>
        <v>0</v>
      </c>
      <c r="G265" s="14">
        <f>G266</f>
        <v>18561.88</v>
      </c>
      <c r="H265" s="14">
        <f>H266</f>
        <v>-18561.88</v>
      </c>
      <c r="I265" s="14">
        <f>I266</f>
        <v>0</v>
      </c>
    </row>
    <row r="266" spans="1:9" s="3" customFormat="1" ht="15.75">
      <c r="A266" s="37" t="s">
        <v>72</v>
      </c>
      <c r="B266" s="15" t="s">
        <v>149</v>
      </c>
      <c r="C266" s="15" t="s">
        <v>71</v>
      </c>
      <c r="D266" s="14">
        <v>18561.88</v>
      </c>
      <c r="E266" s="14"/>
      <c r="F266" s="14"/>
      <c r="G266" s="14">
        <v>18561.88</v>
      </c>
      <c r="H266" s="14">
        <f>-18561.88</f>
        <v>-18561.88</v>
      </c>
      <c r="I266" s="4">
        <f>G266+H266</f>
        <v>0</v>
      </c>
    </row>
    <row r="267" spans="1:9" s="3" customFormat="1" ht="47.25">
      <c r="A267" s="38" t="s">
        <v>150</v>
      </c>
      <c r="B267" s="15" t="s">
        <v>151</v>
      </c>
      <c r="C267" s="15"/>
      <c r="D267" s="14">
        <f>D268</f>
        <v>1600</v>
      </c>
      <c r="E267" s="14"/>
      <c r="F267" s="14">
        <f>F268</f>
        <v>0</v>
      </c>
      <c r="G267" s="14">
        <f>G268</f>
        <v>1600</v>
      </c>
      <c r="H267" s="14">
        <f>H268</f>
        <v>2448.32</v>
      </c>
      <c r="I267" s="14">
        <f>I268</f>
        <v>4048.32</v>
      </c>
    </row>
    <row r="268" spans="1:9" s="3" customFormat="1" ht="15.75">
      <c r="A268" s="37" t="s">
        <v>72</v>
      </c>
      <c r="B268" s="15" t="s">
        <v>151</v>
      </c>
      <c r="C268" s="15" t="s">
        <v>71</v>
      </c>
      <c r="D268" s="14">
        <v>1600</v>
      </c>
      <c r="E268" s="14"/>
      <c r="F268" s="14"/>
      <c r="G268" s="14">
        <v>1600</v>
      </c>
      <c r="H268" s="14">
        <v>2448.32</v>
      </c>
      <c r="I268" s="4">
        <f>G268+H268</f>
        <v>4048.32</v>
      </c>
    </row>
    <row r="269" spans="1:9" s="3" customFormat="1" ht="47.25">
      <c r="A269" s="38" t="s">
        <v>152</v>
      </c>
      <c r="B269" s="15" t="s">
        <v>153</v>
      </c>
      <c r="C269" s="15"/>
      <c r="D269" s="14">
        <f>D270</f>
        <v>650</v>
      </c>
      <c r="E269" s="14"/>
      <c r="F269" s="14">
        <f>F270</f>
        <v>0</v>
      </c>
      <c r="G269" s="14">
        <f>G270</f>
        <v>650</v>
      </c>
      <c r="H269" s="14">
        <f>H270</f>
        <v>1446.73</v>
      </c>
      <c r="I269" s="14">
        <f>I270</f>
        <v>2096.73</v>
      </c>
    </row>
    <row r="270" spans="1:9" s="3" customFormat="1" ht="15.75">
      <c r="A270" s="37" t="s">
        <v>72</v>
      </c>
      <c r="B270" s="15" t="s">
        <v>153</v>
      </c>
      <c r="C270" s="15" t="s">
        <v>71</v>
      </c>
      <c r="D270" s="14">
        <v>650</v>
      </c>
      <c r="E270" s="14"/>
      <c r="F270" s="14"/>
      <c r="G270" s="14">
        <v>650</v>
      </c>
      <c r="H270" s="14">
        <v>1446.73</v>
      </c>
      <c r="I270" s="4">
        <f>G270+H270</f>
        <v>2096.73</v>
      </c>
    </row>
    <row r="271" spans="1:9" s="3" customFormat="1" ht="94.5">
      <c r="A271" s="38" t="s">
        <v>154</v>
      </c>
      <c r="B271" s="15" t="s">
        <v>155</v>
      </c>
      <c r="C271" s="15"/>
      <c r="D271" s="14">
        <f>D272</f>
        <v>300</v>
      </c>
      <c r="E271" s="14"/>
      <c r="F271" s="14">
        <f>F272</f>
        <v>0</v>
      </c>
      <c r="G271" s="14">
        <f>G272</f>
        <v>300</v>
      </c>
      <c r="H271" s="14">
        <f>H272</f>
        <v>0.55</v>
      </c>
      <c r="I271" s="14">
        <f>I272</f>
        <v>300.55</v>
      </c>
    </row>
    <row r="272" spans="1:9" s="3" customFormat="1" ht="15.75">
      <c r="A272" s="37" t="s">
        <v>72</v>
      </c>
      <c r="B272" s="15" t="s">
        <v>155</v>
      </c>
      <c r="C272" s="15" t="s">
        <v>71</v>
      </c>
      <c r="D272" s="14">
        <v>300</v>
      </c>
      <c r="E272" s="14"/>
      <c r="F272" s="14"/>
      <c r="G272" s="14">
        <v>300</v>
      </c>
      <c r="H272" s="14">
        <v>0.55</v>
      </c>
      <c r="I272" s="4">
        <f>G272+H272</f>
        <v>300.55</v>
      </c>
    </row>
    <row r="273" spans="1:9" s="3" customFormat="1" ht="94.5">
      <c r="A273" s="38" t="s">
        <v>156</v>
      </c>
      <c r="B273" s="15" t="s">
        <v>157</v>
      </c>
      <c r="C273" s="15"/>
      <c r="D273" s="14">
        <f>D274</f>
        <v>40</v>
      </c>
      <c r="E273" s="14"/>
      <c r="F273" s="14">
        <f>F274</f>
        <v>0</v>
      </c>
      <c r="G273" s="14">
        <f>G274</f>
        <v>40</v>
      </c>
      <c r="H273" s="14">
        <f>H274</f>
        <v>0</v>
      </c>
      <c r="I273" s="14">
        <f>I274</f>
        <v>40</v>
      </c>
    </row>
    <row r="274" spans="1:9" s="3" customFormat="1" ht="15.75">
      <c r="A274" s="37" t="s">
        <v>72</v>
      </c>
      <c r="B274" s="15" t="s">
        <v>157</v>
      </c>
      <c r="C274" s="15" t="s">
        <v>71</v>
      </c>
      <c r="D274" s="14">
        <v>40</v>
      </c>
      <c r="E274" s="14"/>
      <c r="F274" s="14"/>
      <c r="G274" s="14">
        <v>40</v>
      </c>
      <c r="H274" s="14"/>
      <c r="I274" s="4">
        <f>G274+H274</f>
        <v>40</v>
      </c>
    </row>
    <row r="275" spans="1:9" s="3" customFormat="1" ht="78.75">
      <c r="A275" s="67" t="s">
        <v>384</v>
      </c>
      <c r="B275" s="15" t="s">
        <v>385</v>
      </c>
      <c r="C275" s="15"/>
      <c r="D275" s="14"/>
      <c r="E275" s="14"/>
      <c r="F275" s="14"/>
      <c r="G275" s="14"/>
      <c r="H275" s="14">
        <f>H276</f>
        <v>800</v>
      </c>
      <c r="I275" s="4">
        <f aca="true" t="shared" si="17" ref="I275:I290">H275</f>
        <v>800</v>
      </c>
    </row>
    <row r="276" spans="1:9" s="3" customFormat="1" ht="15.75">
      <c r="A276" s="37" t="s">
        <v>72</v>
      </c>
      <c r="B276" s="15" t="s">
        <v>385</v>
      </c>
      <c r="C276" s="15" t="s">
        <v>71</v>
      </c>
      <c r="D276" s="14"/>
      <c r="E276" s="14"/>
      <c r="F276" s="14"/>
      <c r="G276" s="14"/>
      <c r="H276" s="14">
        <v>800</v>
      </c>
      <c r="I276" s="4">
        <f t="shared" si="17"/>
        <v>800</v>
      </c>
    </row>
    <row r="277" spans="1:9" s="3" customFormat="1" ht="78.75">
      <c r="A277" s="67" t="s">
        <v>384</v>
      </c>
      <c r="B277" s="15" t="s">
        <v>386</v>
      </c>
      <c r="C277" s="15"/>
      <c r="D277" s="14"/>
      <c r="E277" s="14"/>
      <c r="F277" s="14"/>
      <c r="G277" s="14"/>
      <c r="H277" s="14">
        <f>H278</f>
        <v>300</v>
      </c>
      <c r="I277" s="4">
        <f t="shared" si="17"/>
        <v>300</v>
      </c>
    </row>
    <row r="278" spans="1:9" s="3" customFormat="1" ht="15.75">
      <c r="A278" s="37" t="s">
        <v>72</v>
      </c>
      <c r="B278" s="15" t="s">
        <v>386</v>
      </c>
      <c r="C278" s="15" t="s">
        <v>71</v>
      </c>
      <c r="D278" s="14"/>
      <c r="E278" s="14"/>
      <c r="F278" s="14"/>
      <c r="G278" s="14"/>
      <c r="H278" s="14">
        <v>300</v>
      </c>
      <c r="I278" s="4">
        <f t="shared" si="17"/>
        <v>300</v>
      </c>
    </row>
    <row r="279" spans="1:9" s="3" customFormat="1" ht="94.5">
      <c r="A279" s="67" t="s">
        <v>380</v>
      </c>
      <c r="B279" s="15" t="s">
        <v>381</v>
      </c>
      <c r="C279" s="15"/>
      <c r="D279" s="14"/>
      <c r="E279" s="14"/>
      <c r="F279" s="14"/>
      <c r="G279" s="14"/>
      <c r="H279" s="14">
        <f>H280</f>
        <v>3000</v>
      </c>
      <c r="I279" s="4">
        <f t="shared" si="17"/>
        <v>3000</v>
      </c>
    </row>
    <row r="280" spans="1:9" s="3" customFormat="1" ht="15.75">
      <c r="A280" s="38" t="s">
        <v>72</v>
      </c>
      <c r="B280" s="15" t="s">
        <v>381</v>
      </c>
      <c r="C280" s="15" t="s">
        <v>71</v>
      </c>
      <c r="D280" s="14"/>
      <c r="E280" s="14"/>
      <c r="F280" s="14"/>
      <c r="G280" s="14"/>
      <c r="H280" s="14">
        <v>3000</v>
      </c>
      <c r="I280" s="4">
        <f t="shared" si="17"/>
        <v>3000</v>
      </c>
    </row>
    <row r="281" spans="1:9" s="3" customFormat="1" ht="94.5">
      <c r="A281" s="67" t="s">
        <v>382</v>
      </c>
      <c r="B281" s="15" t="s">
        <v>383</v>
      </c>
      <c r="C281" s="15"/>
      <c r="D281" s="14"/>
      <c r="E281" s="14"/>
      <c r="F281" s="14"/>
      <c r="G281" s="14"/>
      <c r="H281" s="14">
        <f>H282</f>
        <v>350</v>
      </c>
      <c r="I281" s="4">
        <f t="shared" si="17"/>
        <v>350</v>
      </c>
    </row>
    <row r="282" spans="1:9" s="3" customFormat="1" ht="15.75">
      <c r="A282" s="38" t="s">
        <v>72</v>
      </c>
      <c r="B282" s="15" t="s">
        <v>383</v>
      </c>
      <c r="C282" s="15" t="s">
        <v>71</v>
      </c>
      <c r="D282" s="14"/>
      <c r="E282" s="14"/>
      <c r="F282" s="14"/>
      <c r="G282" s="14"/>
      <c r="H282" s="14">
        <v>350</v>
      </c>
      <c r="I282" s="4">
        <f t="shared" si="17"/>
        <v>350</v>
      </c>
    </row>
    <row r="283" spans="1:9" s="3" customFormat="1" ht="78.75">
      <c r="A283" s="67" t="s">
        <v>393</v>
      </c>
      <c r="B283" s="15" t="s">
        <v>394</v>
      </c>
      <c r="C283" s="15"/>
      <c r="D283" s="14"/>
      <c r="E283" s="14"/>
      <c r="F283" s="14"/>
      <c r="G283" s="14"/>
      <c r="H283" s="14">
        <f>H284</f>
        <v>10341.4</v>
      </c>
      <c r="I283" s="4">
        <f t="shared" si="17"/>
        <v>10341.4</v>
      </c>
    </row>
    <row r="284" spans="1:9" s="3" customFormat="1" ht="15.75">
      <c r="A284" s="38" t="s">
        <v>72</v>
      </c>
      <c r="B284" s="15" t="s">
        <v>394</v>
      </c>
      <c r="C284" s="15" t="s">
        <v>71</v>
      </c>
      <c r="D284" s="14"/>
      <c r="E284" s="14"/>
      <c r="F284" s="14"/>
      <c r="G284" s="14"/>
      <c r="H284" s="14">
        <v>10341.4</v>
      </c>
      <c r="I284" s="4">
        <f t="shared" si="17"/>
        <v>10341.4</v>
      </c>
    </row>
    <row r="285" spans="1:9" s="3" customFormat="1" ht="78.75">
      <c r="A285" s="67" t="s">
        <v>399</v>
      </c>
      <c r="B285" s="15" t="s">
        <v>400</v>
      </c>
      <c r="C285" s="15"/>
      <c r="D285" s="14"/>
      <c r="E285" s="14"/>
      <c r="F285" s="14"/>
      <c r="G285" s="14"/>
      <c r="H285" s="14">
        <f>H286</f>
        <v>5762.34</v>
      </c>
      <c r="I285" s="4">
        <f>H285</f>
        <v>5762.34</v>
      </c>
    </row>
    <row r="286" spans="1:9" s="3" customFormat="1" ht="15.75">
      <c r="A286" s="38" t="s">
        <v>72</v>
      </c>
      <c r="B286" s="15" t="s">
        <v>400</v>
      </c>
      <c r="C286" s="15" t="s">
        <v>71</v>
      </c>
      <c r="D286" s="14"/>
      <c r="E286" s="14"/>
      <c r="F286" s="14"/>
      <c r="G286" s="14"/>
      <c r="H286" s="14">
        <v>5762.34</v>
      </c>
      <c r="I286" s="4">
        <f>H286</f>
        <v>5762.34</v>
      </c>
    </row>
    <row r="287" spans="1:9" s="3" customFormat="1" ht="47.25">
      <c r="A287" s="67" t="s">
        <v>395</v>
      </c>
      <c r="B287" s="15" t="s">
        <v>396</v>
      </c>
      <c r="C287" s="15"/>
      <c r="D287" s="14"/>
      <c r="E287" s="14"/>
      <c r="F287" s="14"/>
      <c r="G287" s="14"/>
      <c r="H287" s="14">
        <f>H288</f>
        <v>255</v>
      </c>
      <c r="I287" s="4">
        <f t="shared" si="17"/>
        <v>255</v>
      </c>
    </row>
    <row r="288" spans="1:9" s="3" customFormat="1" ht="15.75">
      <c r="A288" s="38" t="s">
        <v>72</v>
      </c>
      <c r="B288" s="15" t="s">
        <v>396</v>
      </c>
      <c r="C288" s="15" t="s">
        <v>71</v>
      </c>
      <c r="D288" s="14"/>
      <c r="E288" s="14"/>
      <c r="F288" s="14"/>
      <c r="G288" s="14"/>
      <c r="H288" s="14">
        <v>255</v>
      </c>
      <c r="I288" s="4">
        <f t="shared" si="17"/>
        <v>255</v>
      </c>
    </row>
    <row r="289" spans="1:9" s="3" customFormat="1" ht="47.25">
      <c r="A289" s="67" t="s">
        <v>397</v>
      </c>
      <c r="B289" s="15" t="s">
        <v>398</v>
      </c>
      <c r="C289" s="15"/>
      <c r="D289" s="14"/>
      <c r="E289" s="14"/>
      <c r="F289" s="14"/>
      <c r="G289" s="14"/>
      <c r="H289" s="14">
        <f>H290</f>
        <v>190</v>
      </c>
      <c r="I289" s="4">
        <f t="shared" si="17"/>
        <v>190</v>
      </c>
    </row>
    <row r="290" spans="1:9" s="3" customFormat="1" ht="15.75">
      <c r="A290" s="38" t="s">
        <v>72</v>
      </c>
      <c r="B290" s="15" t="s">
        <v>398</v>
      </c>
      <c r="C290" s="15" t="s">
        <v>71</v>
      </c>
      <c r="D290" s="14"/>
      <c r="E290" s="14"/>
      <c r="F290" s="14"/>
      <c r="G290" s="14"/>
      <c r="H290" s="14">
        <v>190</v>
      </c>
      <c r="I290" s="4">
        <f t="shared" si="17"/>
        <v>190</v>
      </c>
    </row>
    <row r="291" spans="1:9" s="3" customFormat="1" ht="78.75">
      <c r="A291" s="38" t="s">
        <v>158</v>
      </c>
      <c r="B291" s="15" t="s">
        <v>159</v>
      </c>
      <c r="C291" s="15"/>
      <c r="D291" s="14">
        <f>D292</f>
        <v>1000</v>
      </c>
      <c r="E291" s="14"/>
      <c r="F291" s="14">
        <f>F292</f>
        <v>0</v>
      </c>
      <c r="G291" s="14">
        <f>G292</f>
        <v>1000</v>
      </c>
      <c r="H291" s="14">
        <f>H292</f>
        <v>-488.48</v>
      </c>
      <c r="I291" s="14">
        <f>I292</f>
        <v>511.52</v>
      </c>
    </row>
    <row r="292" spans="1:9" s="3" customFormat="1" ht="15.75">
      <c r="A292" s="37" t="s">
        <v>72</v>
      </c>
      <c r="B292" s="15" t="s">
        <v>159</v>
      </c>
      <c r="C292" s="15" t="s">
        <v>71</v>
      </c>
      <c r="D292" s="14">
        <v>1000</v>
      </c>
      <c r="E292" s="14"/>
      <c r="F292" s="14"/>
      <c r="G292" s="14">
        <v>1000</v>
      </c>
      <c r="H292" s="14">
        <f>-488.48</f>
        <v>-488.48</v>
      </c>
      <c r="I292" s="4">
        <f>G292+H292</f>
        <v>511.52</v>
      </c>
    </row>
    <row r="293" spans="1:9" s="3" customFormat="1" ht="94.5">
      <c r="A293" s="38" t="s">
        <v>160</v>
      </c>
      <c r="B293" s="15" t="s">
        <v>161</v>
      </c>
      <c r="C293" s="15"/>
      <c r="D293" s="14">
        <f>D294</f>
        <v>9063.9</v>
      </c>
      <c r="E293" s="14"/>
      <c r="F293" s="14">
        <f>F294</f>
        <v>0</v>
      </c>
      <c r="G293" s="14">
        <f>G294</f>
        <v>9063.9</v>
      </c>
      <c r="H293" s="14">
        <f>H294</f>
        <v>891.1</v>
      </c>
      <c r="I293" s="14">
        <f>I294</f>
        <v>9955</v>
      </c>
    </row>
    <row r="294" spans="1:9" s="3" customFormat="1" ht="15.75">
      <c r="A294" s="37" t="s">
        <v>72</v>
      </c>
      <c r="B294" s="15" t="s">
        <v>161</v>
      </c>
      <c r="C294" s="15" t="s">
        <v>71</v>
      </c>
      <c r="D294" s="14">
        <v>9063.9</v>
      </c>
      <c r="E294" s="14"/>
      <c r="F294" s="14"/>
      <c r="G294" s="14">
        <v>9063.9</v>
      </c>
      <c r="H294" s="14">
        <v>891.1</v>
      </c>
      <c r="I294" s="4">
        <f>G294+H294</f>
        <v>9955</v>
      </c>
    </row>
    <row r="295" spans="1:9" s="3" customFormat="1" ht="157.5">
      <c r="A295" s="38" t="s">
        <v>162</v>
      </c>
      <c r="B295" s="15" t="s">
        <v>163</v>
      </c>
      <c r="C295" s="15"/>
      <c r="D295" s="14">
        <f>D296</f>
        <v>800</v>
      </c>
      <c r="E295" s="14"/>
      <c r="F295" s="14">
        <f>F296</f>
        <v>0</v>
      </c>
      <c r="G295" s="14">
        <f>G296</f>
        <v>800</v>
      </c>
      <c r="H295" s="14">
        <f>H296</f>
        <v>-800</v>
      </c>
      <c r="I295" s="14">
        <f>I296</f>
        <v>0</v>
      </c>
    </row>
    <row r="296" spans="1:9" s="3" customFormat="1" ht="15.75">
      <c r="A296" s="37" t="s">
        <v>72</v>
      </c>
      <c r="B296" s="15" t="s">
        <v>163</v>
      </c>
      <c r="C296" s="15" t="s">
        <v>71</v>
      </c>
      <c r="D296" s="14">
        <v>800</v>
      </c>
      <c r="E296" s="14"/>
      <c r="F296" s="14"/>
      <c r="G296" s="14">
        <v>800</v>
      </c>
      <c r="H296" s="14">
        <f>-800</f>
        <v>-800</v>
      </c>
      <c r="I296" s="4">
        <f>G296+H296</f>
        <v>0</v>
      </c>
    </row>
    <row r="297" spans="1:9" s="3" customFormat="1" ht="63">
      <c r="A297" s="38" t="s">
        <v>164</v>
      </c>
      <c r="B297" s="15" t="s">
        <v>165</v>
      </c>
      <c r="C297" s="15"/>
      <c r="D297" s="14">
        <f>D298</f>
        <v>1000</v>
      </c>
      <c r="E297" s="14"/>
      <c r="F297" s="14">
        <f>F298</f>
        <v>0</v>
      </c>
      <c r="G297" s="14">
        <f>G298</f>
        <v>1000</v>
      </c>
      <c r="H297" s="14">
        <f>H298</f>
        <v>0</v>
      </c>
      <c r="I297" s="14">
        <f>I298</f>
        <v>1000</v>
      </c>
    </row>
    <row r="298" spans="1:9" s="3" customFormat="1" ht="15.75">
      <c r="A298" s="37" t="s">
        <v>72</v>
      </c>
      <c r="B298" s="15" t="s">
        <v>165</v>
      </c>
      <c r="C298" s="15" t="s">
        <v>71</v>
      </c>
      <c r="D298" s="14">
        <v>1000</v>
      </c>
      <c r="E298" s="14"/>
      <c r="F298" s="14"/>
      <c r="G298" s="14">
        <v>1000</v>
      </c>
      <c r="H298" s="14"/>
      <c r="I298" s="4">
        <f>G298+H298</f>
        <v>1000</v>
      </c>
    </row>
    <row r="299" spans="1:9" s="3" customFormat="1" ht="63">
      <c r="A299" s="38" t="s">
        <v>166</v>
      </c>
      <c r="B299" s="15" t="s">
        <v>167</v>
      </c>
      <c r="C299" s="15"/>
      <c r="D299" s="14">
        <f>D300</f>
        <v>500</v>
      </c>
      <c r="E299" s="14"/>
      <c r="F299" s="14">
        <f>F300</f>
        <v>0</v>
      </c>
      <c r="G299" s="14">
        <f>G300</f>
        <v>500</v>
      </c>
      <c r="H299" s="14">
        <f>H300</f>
        <v>0</v>
      </c>
      <c r="I299" s="14">
        <f>I300</f>
        <v>500</v>
      </c>
    </row>
    <row r="300" spans="1:9" s="3" customFormat="1" ht="15.75">
      <c r="A300" s="37" t="s">
        <v>72</v>
      </c>
      <c r="B300" s="15" t="s">
        <v>167</v>
      </c>
      <c r="C300" s="15" t="s">
        <v>71</v>
      </c>
      <c r="D300" s="14">
        <v>500</v>
      </c>
      <c r="E300" s="14"/>
      <c r="F300" s="14"/>
      <c r="G300" s="14">
        <v>500</v>
      </c>
      <c r="H300" s="14"/>
      <c r="I300" s="4">
        <f>G300+H300</f>
        <v>500</v>
      </c>
    </row>
    <row r="301" spans="1:9" s="3" customFormat="1" ht="78.75">
      <c r="A301" s="38" t="s">
        <v>168</v>
      </c>
      <c r="B301" s="15" t="s">
        <v>169</v>
      </c>
      <c r="C301" s="15"/>
      <c r="D301" s="14">
        <f>D302</f>
        <v>18750.52</v>
      </c>
      <c r="E301" s="14"/>
      <c r="F301" s="14">
        <f>F302</f>
        <v>0</v>
      </c>
      <c r="G301" s="14">
        <f>G302</f>
        <v>18750.52</v>
      </c>
      <c r="H301" s="14">
        <f>H302</f>
        <v>1800</v>
      </c>
      <c r="I301" s="14">
        <f>I302</f>
        <v>20550.52</v>
      </c>
    </row>
    <row r="302" spans="1:9" s="3" customFormat="1" ht="15.75">
      <c r="A302" s="37" t="s">
        <v>72</v>
      </c>
      <c r="B302" s="15" t="s">
        <v>169</v>
      </c>
      <c r="C302" s="15" t="s">
        <v>71</v>
      </c>
      <c r="D302" s="14">
        <v>18750.52</v>
      </c>
      <c r="E302" s="14"/>
      <c r="F302" s="14"/>
      <c r="G302" s="14">
        <v>18750.52</v>
      </c>
      <c r="H302" s="14">
        <v>1800</v>
      </c>
      <c r="I302" s="4">
        <f>G302+H302</f>
        <v>20550.52</v>
      </c>
    </row>
    <row r="303" spans="1:9" s="3" customFormat="1" ht="126">
      <c r="A303" s="38" t="s">
        <v>170</v>
      </c>
      <c r="B303" s="15" t="s">
        <v>171</v>
      </c>
      <c r="C303" s="15"/>
      <c r="D303" s="14">
        <f>D304</f>
        <v>2000</v>
      </c>
      <c r="E303" s="14"/>
      <c r="F303" s="14">
        <f>F304</f>
        <v>0</v>
      </c>
      <c r="G303" s="14">
        <f>G304</f>
        <v>2000</v>
      </c>
      <c r="H303" s="14">
        <f>H304</f>
        <v>-750</v>
      </c>
      <c r="I303" s="14">
        <f>I304</f>
        <v>1250</v>
      </c>
    </row>
    <row r="304" spans="1:9" s="3" customFormat="1" ht="15.75">
      <c r="A304" s="37" t="s">
        <v>72</v>
      </c>
      <c r="B304" s="15" t="s">
        <v>171</v>
      </c>
      <c r="C304" s="15" t="s">
        <v>71</v>
      </c>
      <c r="D304" s="14">
        <v>2000</v>
      </c>
      <c r="E304" s="14"/>
      <c r="F304" s="14"/>
      <c r="G304" s="14">
        <v>2000</v>
      </c>
      <c r="H304" s="14">
        <f>-750</f>
        <v>-750</v>
      </c>
      <c r="I304" s="4">
        <f>G304+H304</f>
        <v>1250</v>
      </c>
    </row>
    <row r="305" spans="1:9" s="3" customFormat="1" ht="63">
      <c r="A305" s="38" t="s">
        <v>172</v>
      </c>
      <c r="B305" s="15" t="s">
        <v>173</v>
      </c>
      <c r="C305" s="15"/>
      <c r="D305" s="14">
        <f>D306</f>
        <v>2900</v>
      </c>
      <c r="E305" s="14"/>
      <c r="F305" s="14">
        <f>F306</f>
        <v>0</v>
      </c>
      <c r="G305" s="14">
        <f>G306</f>
        <v>2900</v>
      </c>
      <c r="H305" s="14">
        <f>H306</f>
        <v>0</v>
      </c>
      <c r="I305" s="14">
        <f>I306</f>
        <v>2900</v>
      </c>
    </row>
    <row r="306" spans="1:9" s="3" customFormat="1" ht="15.75">
      <c r="A306" s="37" t="s">
        <v>72</v>
      </c>
      <c r="B306" s="15" t="s">
        <v>173</v>
      </c>
      <c r="C306" s="15" t="s">
        <v>71</v>
      </c>
      <c r="D306" s="14">
        <v>2900</v>
      </c>
      <c r="E306" s="14"/>
      <c r="F306" s="14"/>
      <c r="G306" s="14">
        <v>2900</v>
      </c>
      <c r="H306" s="14"/>
      <c r="I306" s="4">
        <f>G306+H306</f>
        <v>2900</v>
      </c>
    </row>
    <row r="307" spans="1:9" s="3" customFormat="1" ht="110.25">
      <c r="A307" s="67" t="s">
        <v>387</v>
      </c>
      <c r="B307" s="15" t="s">
        <v>388</v>
      </c>
      <c r="C307" s="15"/>
      <c r="D307" s="14"/>
      <c r="E307" s="14"/>
      <c r="F307" s="14"/>
      <c r="G307" s="14"/>
      <c r="H307" s="14">
        <f>H308</f>
        <v>1200</v>
      </c>
      <c r="I307" s="4">
        <f>H307</f>
        <v>1200</v>
      </c>
    </row>
    <row r="308" spans="1:9" s="3" customFormat="1" ht="15.75">
      <c r="A308" s="38" t="s">
        <v>72</v>
      </c>
      <c r="B308" s="15" t="s">
        <v>388</v>
      </c>
      <c r="C308" s="15" t="s">
        <v>71</v>
      </c>
      <c r="D308" s="14"/>
      <c r="E308" s="14"/>
      <c r="F308" s="14"/>
      <c r="G308" s="14"/>
      <c r="H308" s="14">
        <v>1200</v>
      </c>
      <c r="I308" s="4">
        <f>H308</f>
        <v>1200</v>
      </c>
    </row>
    <row r="309" spans="1:9" s="3" customFormat="1" ht="87.75" customHeight="1">
      <c r="A309" s="68" t="s">
        <v>401</v>
      </c>
      <c r="B309" s="15" t="s">
        <v>408</v>
      </c>
      <c r="C309" s="15"/>
      <c r="D309" s="14"/>
      <c r="E309" s="14"/>
      <c r="F309" s="14"/>
      <c r="G309" s="14"/>
      <c r="H309" s="14">
        <f>H310</f>
        <v>250</v>
      </c>
      <c r="I309" s="4">
        <f>H309</f>
        <v>250</v>
      </c>
    </row>
    <row r="310" spans="1:9" s="3" customFormat="1" ht="15.75">
      <c r="A310" s="38" t="s">
        <v>72</v>
      </c>
      <c r="B310" s="15" t="s">
        <v>408</v>
      </c>
      <c r="C310" s="15" t="s">
        <v>71</v>
      </c>
      <c r="D310" s="14"/>
      <c r="E310" s="14"/>
      <c r="F310" s="14"/>
      <c r="G310" s="14"/>
      <c r="H310" s="14">
        <v>250</v>
      </c>
      <c r="I310" s="4">
        <f>H310</f>
        <v>250</v>
      </c>
    </row>
    <row r="311" spans="1:9" s="3" customFormat="1" ht="110.25">
      <c r="A311" s="38" t="s">
        <v>174</v>
      </c>
      <c r="B311" s="15" t="s">
        <v>175</v>
      </c>
      <c r="C311" s="15"/>
      <c r="D311" s="14">
        <f>D312</f>
        <v>25000</v>
      </c>
      <c r="E311" s="14"/>
      <c r="F311" s="14">
        <f>F312</f>
        <v>0</v>
      </c>
      <c r="G311" s="14">
        <f>G312</f>
        <v>25000</v>
      </c>
      <c r="H311" s="14">
        <f>H312</f>
        <v>3000</v>
      </c>
      <c r="I311" s="14">
        <f>I312</f>
        <v>28000</v>
      </c>
    </row>
    <row r="312" spans="1:9" s="3" customFormat="1" ht="15.75">
      <c r="A312" s="37" t="s">
        <v>72</v>
      </c>
      <c r="B312" s="15" t="s">
        <v>175</v>
      </c>
      <c r="C312" s="15" t="s">
        <v>71</v>
      </c>
      <c r="D312" s="14">
        <v>25000</v>
      </c>
      <c r="E312" s="14"/>
      <c r="F312" s="14"/>
      <c r="G312" s="14">
        <v>25000</v>
      </c>
      <c r="H312" s="14">
        <v>3000</v>
      </c>
      <c r="I312" s="4">
        <f>G312+H312</f>
        <v>28000</v>
      </c>
    </row>
    <row r="313" spans="1:9" s="3" customFormat="1" ht="78.75">
      <c r="A313" s="39" t="s">
        <v>176</v>
      </c>
      <c r="B313" s="35" t="s">
        <v>179</v>
      </c>
      <c r="C313" s="35"/>
      <c r="D313" s="36">
        <f>D314+D319</f>
        <v>4618</v>
      </c>
      <c r="E313" s="14"/>
      <c r="F313" s="36">
        <f>F314+F319</f>
        <v>30.4</v>
      </c>
      <c r="G313" s="36">
        <f>G314+G319</f>
        <v>4648.4</v>
      </c>
      <c r="H313" s="36">
        <f>H314+H319</f>
        <v>-1070.06</v>
      </c>
      <c r="I313" s="36">
        <f>I314+I319</f>
        <v>3578.34</v>
      </c>
    </row>
    <row r="314" spans="1:9" s="3" customFormat="1" ht="31.5">
      <c r="A314" s="40" t="s">
        <v>177</v>
      </c>
      <c r="B314" s="41" t="s">
        <v>182</v>
      </c>
      <c r="C314" s="41"/>
      <c r="D314" s="42">
        <f>D315+D317</f>
        <v>2200</v>
      </c>
      <c r="E314" s="14"/>
      <c r="F314" s="42">
        <f>F315+F317</f>
        <v>0</v>
      </c>
      <c r="G314" s="42">
        <f>G315+G317</f>
        <v>2200</v>
      </c>
      <c r="H314" s="42">
        <f>H315+H317</f>
        <v>-20.06</v>
      </c>
      <c r="I314" s="42">
        <f>I315+I317</f>
        <v>2179.94</v>
      </c>
    </row>
    <row r="315" spans="1:9" s="3" customFormat="1" ht="47.25">
      <c r="A315" s="38" t="s">
        <v>178</v>
      </c>
      <c r="B315" s="15" t="s">
        <v>183</v>
      </c>
      <c r="C315" s="15"/>
      <c r="D315" s="14">
        <f>D316</f>
        <v>1500</v>
      </c>
      <c r="E315" s="14"/>
      <c r="F315" s="14">
        <f>F316</f>
        <v>0</v>
      </c>
      <c r="G315" s="14">
        <f>G316</f>
        <v>1500</v>
      </c>
      <c r="H315" s="14">
        <f>H316</f>
        <v>-20.06</v>
      </c>
      <c r="I315" s="14">
        <f>I316</f>
        <v>1479.94</v>
      </c>
    </row>
    <row r="316" spans="1:9" s="3" customFormat="1" ht="15.75">
      <c r="A316" s="38" t="s">
        <v>72</v>
      </c>
      <c r="B316" s="15" t="s">
        <v>183</v>
      </c>
      <c r="C316" s="15" t="s">
        <v>71</v>
      </c>
      <c r="D316" s="14">
        <v>1500</v>
      </c>
      <c r="E316" s="14"/>
      <c r="F316" s="14"/>
      <c r="G316" s="14">
        <v>1500</v>
      </c>
      <c r="H316" s="14">
        <f>-20.06</f>
        <v>-20.06</v>
      </c>
      <c r="I316" s="4">
        <f>G316+H316</f>
        <v>1479.94</v>
      </c>
    </row>
    <row r="317" spans="1:9" s="3" customFormat="1" ht="63">
      <c r="A317" s="38" t="s">
        <v>186</v>
      </c>
      <c r="B317" s="15" t="s">
        <v>187</v>
      </c>
      <c r="C317" s="15"/>
      <c r="D317" s="14">
        <f>D318</f>
        <v>700</v>
      </c>
      <c r="E317" s="14"/>
      <c r="F317" s="14">
        <f>F318</f>
        <v>0</v>
      </c>
      <c r="G317" s="14">
        <f>G318</f>
        <v>700</v>
      </c>
      <c r="H317" s="14">
        <f>H318</f>
        <v>0</v>
      </c>
      <c r="I317" s="14">
        <f>I318</f>
        <v>700</v>
      </c>
    </row>
    <row r="318" spans="1:9" s="3" customFormat="1" ht="15.75">
      <c r="A318" s="38" t="s">
        <v>72</v>
      </c>
      <c r="B318" s="15" t="s">
        <v>187</v>
      </c>
      <c r="C318" s="15" t="s">
        <v>71</v>
      </c>
      <c r="D318" s="14">
        <v>700</v>
      </c>
      <c r="E318" s="14"/>
      <c r="F318" s="14"/>
      <c r="G318" s="14">
        <v>700</v>
      </c>
      <c r="H318" s="14"/>
      <c r="I318" s="4">
        <f>G318+H318</f>
        <v>700</v>
      </c>
    </row>
    <row r="319" spans="1:9" s="3" customFormat="1" ht="31.5">
      <c r="A319" s="43" t="s">
        <v>180</v>
      </c>
      <c r="B319" s="41" t="s">
        <v>184</v>
      </c>
      <c r="C319" s="41"/>
      <c r="D319" s="42">
        <f>D320+D322</f>
        <v>2418</v>
      </c>
      <c r="E319" s="14"/>
      <c r="F319" s="42">
        <f>F320+F322</f>
        <v>30.4</v>
      </c>
      <c r="G319" s="42">
        <f>G320+G322</f>
        <v>2448.4</v>
      </c>
      <c r="H319" s="42">
        <f>H320+H322</f>
        <v>-1050</v>
      </c>
      <c r="I319" s="42">
        <f>I320+I322</f>
        <v>1398.4</v>
      </c>
    </row>
    <row r="320" spans="1:9" s="3" customFormat="1" ht="63">
      <c r="A320" s="38" t="s">
        <v>192</v>
      </c>
      <c r="B320" s="15" t="s">
        <v>185</v>
      </c>
      <c r="C320" s="15"/>
      <c r="D320" s="14">
        <f>D321</f>
        <v>2200</v>
      </c>
      <c r="E320" s="14"/>
      <c r="F320" s="14">
        <f>F321</f>
        <v>0</v>
      </c>
      <c r="G320" s="14">
        <f>G321</f>
        <v>2200</v>
      </c>
      <c r="H320" s="14">
        <f>H321</f>
        <v>-1050</v>
      </c>
      <c r="I320" s="14">
        <f>I321</f>
        <v>1150</v>
      </c>
    </row>
    <row r="321" spans="1:9" s="3" customFormat="1" ht="15.75">
      <c r="A321" s="38" t="s">
        <v>72</v>
      </c>
      <c r="B321" s="15" t="s">
        <v>185</v>
      </c>
      <c r="C321" s="15" t="s">
        <v>71</v>
      </c>
      <c r="D321" s="14">
        <v>2200</v>
      </c>
      <c r="E321" s="14"/>
      <c r="F321" s="14"/>
      <c r="G321" s="14">
        <v>2200</v>
      </c>
      <c r="H321" s="14">
        <f>-1050</f>
        <v>-1050</v>
      </c>
      <c r="I321" s="4">
        <f>G321+H321</f>
        <v>1150</v>
      </c>
    </row>
    <row r="322" spans="1:9" s="3" customFormat="1" ht="63">
      <c r="A322" s="38" t="s">
        <v>181</v>
      </c>
      <c r="B322" s="15" t="s">
        <v>193</v>
      </c>
      <c r="C322" s="15"/>
      <c r="D322" s="14">
        <f>D323</f>
        <v>218</v>
      </c>
      <c r="E322" s="14"/>
      <c r="F322" s="14">
        <f>F323</f>
        <v>30.4</v>
      </c>
      <c r="G322" s="14">
        <f>G323</f>
        <v>248.4</v>
      </c>
      <c r="H322" s="14">
        <f>H323</f>
        <v>0</v>
      </c>
      <c r="I322" s="14">
        <f>I323</f>
        <v>248.4</v>
      </c>
    </row>
    <row r="323" spans="1:9" s="3" customFormat="1" ht="15.75">
      <c r="A323" s="38" t="s">
        <v>72</v>
      </c>
      <c r="B323" s="15" t="s">
        <v>193</v>
      </c>
      <c r="C323" s="15" t="s">
        <v>71</v>
      </c>
      <c r="D323" s="14">
        <v>218</v>
      </c>
      <c r="E323" s="14"/>
      <c r="F323" s="14">
        <v>30.4</v>
      </c>
      <c r="G323" s="14">
        <f>218+F323</f>
        <v>248.4</v>
      </c>
      <c r="H323" s="14"/>
      <c r="I323" s="4">
        <f>G323+H323</f>
        <v>248.4</v>
      </c>
    </row>
    <row r="324" spans="1:9" ht="31.5">
      <c r="A324" s="44" t="s">
        <v>194</v>
      </c>
      <c r="B324" s="35" t="s">
        <v>197</v>
      </c>
      <c r="C324" s="35"/>
      <c r="D324" s="36">
        <f>D325</f>
        <v>3370.44</v>
      </c>
      <c r="E324" s="19">
        <f>E331+E325+E330</f>
        <v>5897.46</v>
      </c>
      <c r="F324" s="36">
        <f>F325</f>
        <v>0</v>
      </c>
      <c r="G324" s="36">
        <f>G325</f>
        <v>3370.44</v>
      </c>
      <c r="H324" s="36">
        <f>H325</f>
        <v>-1708.98</v>
      </c>
      <c r="I324" s="36">
        <f>I325</f>
        <v>1661.46</v>
      </c>
    </row>
    <row r="325" spans="1:9" ht="31.5">
      <c r="A325" s="27" t="s">
        <v>195</v>
      </c>
      <c r="B325" s="41" t="s">
        <v>197</v>
      </c>
      <c r="C325" s="41"/>
      <c r="D325" s="42">
        <f>D330+D326+D328</f>
        <v>3370.44</v>
      </c>
      <c r="E325" s="14">
        <v>3092.46</v>
      </c>
      <c r="F325" s="42">
        <f>F330+F326+F328</f>
        <v>0</v>
      </c>
      <c r="G325" s="42">
        <f>G330+G326+G328</f>
        <v>3370.44</v>
      </c>
      <c r="H325" s="42">
        <f>H330+H326+H328</f>
        <v>-1708.98</v>
      </c>
      <c r="I325" s="42">
        <f>I330+I326+I328</f>
        <v>1661.46</v>
      </c>
    </row>
    <row r="326" spans="1:9" ht="31.5">
      <c r="A326" s="58" t="s">
        <v>366</v>
      </c>
      <c r="B326" s="62" t="s">
        <v>327</v>
      </c>
      <c r="C326" s="62"/>
      <c r="D326" s="63">
        <f>D327</f>
        <v>1492.22</v>
      </c>
      <c r="E326" s="14"/>
      <c r="F326" s="63">
        <f>F327</f>
        <v>0</v>
      </c>
      <c r="G326" s="63">
        <f>G327</f>
        <v>1492.22</v>
      </c>
      <c r="H326" s="63">
        <f>H327</f>
        <v>-902.95</v>
      </c>
      <c r="I326" s="63">
        <f>I327</f>
        <v>589.27</v>
      </c>
    </row>
    <row r="327" spans="1:9" ht="31.5">
      <c r="A327" s="13" t="s">
        <v>50</v>
      </c>
      <c r="B327" s="15" t="s">
        <v>327</v>
      </c>
      <c r="C327" s="15" t="s">
        <v>51</v>
      </c>
      <c r="D327" s="14">
        <v>1492.22</v>
      </c>
      <c r="E327" s="14"/>
      <c r="F327" s="14"/>
      <c r="G327" s="14">
        <v>1492.22</v>
      </c>
      <c r="H327" s="14">
        <v>-902.95</v>
      </c>
      <c r="I327" s="4">
        <f>G327+H327</f>
        <v>589.27</v>
      </c>
    </row>
    <row r="328" spans="1:9" ht="78.75">
      <c r="A328" s="58" t="s">
        <v>328</v>
      </c>
      <c r="B328" s="62" t="s">
        <v>329</v>
      </c>
      <c r="C328" s="62"/>
      <c r="D328" s="63">
        <f>D329</f>
        <v>1492.22</v>
      </c>
      <c r="E328" s="14"/>
      <c r="F328" s="63">
        <f>F329</f>
        <v>0</v>
      </c>
      <c r="G328" s="63">
        <f>G329</f>
        <v>1492.22</v>
      </c>
      <c r="H328" s="63">
        <f>H329</f>
        <v>-806.03</v>
      </c>
      <c r="I328" s="63">
        <f>I329</f>
        <v>686.19</v>
      </c>
    </row>
    <row r="329" spans="1:9" ht="15.75">
      <c r="A329" s="13" t="s">
        <v>72</v>
      </c>
      <c r="B329" s="15" t="s">
        <v>329</v>
      </c>
      <c r="C329" s="15" t="s">
        <v>71</v>
      </c>
      <c r="D329" s="14">
        <v>1492.22</v>
      </c>
      <c r="E329" s="14"/>
      <c r="F329" s="14"/>
      <c r="G329" s="14">
        <v>1492.22</v>
      </c>
      <c r="H329" s="14">
        <f>-806.03</f>
        <v>-806.03</v>
      </c>
      <c r="I329" s="4">
        <f>G329+H329</f>
        <v>686.19</v>
      </c>
    </row>
    <row r="330" spans="1:9" ht="28.5" customHeight="1">
      <c r="A330" s="56" t="s">
        <v>196</v>
      </c>
      <c r="B330" s="62" t="s">
        <v>197</v>
      </c>
      <c r="C330" s="62"/>
      <c r="D330" s="63">
        <f>D331</f>
        <v>386</v>
      </c>
      <c r="E330" s="14">
        <v>805</v>
      </c>
      <c r="F330" s="63">
        <f>F331</f>
        <v>0</v>
      </c>
      <c r="G330" s="63">
        <f>G331</f>
        <v>386</v>
      </c>
      <c r="H330" s="63">
        <f>H331</f>
        <v>0</v>
      </c>
      <c r="I330" s="63">
        <f>I331</f>
        <v>386</v>
      </c>
    </row>
    <row r="331" spans="1:9" s="3" customFormat="1" ht="15.75">
      <c r="A331" s="13" t="s">
        <v>72</v>
      </c>
      <c r="B331" s="15" t="s">
        <v>197</v>
      </c>
      <c r="C331" s="15" t="s">
        <v>71</v>
      </c>
      <c r="D331" s="14">
        <v>386</v>
      </c>
      <c r="E331" s="14">
        <v>2000</v>
      </c>
      <c r="F331" s="14"/>
      <c r="G331" s="14">
        <v>386</v>
      </c>
      <c r="H331" s="14"/>
      <c r="I331" s="4">
        <f>G331+H331</f>
        <v>386</v>
      </c>
    </row>
    <row r="332" spans="1:9" ht="31.5">
      <c r="A332" s="5" t="s">
        <v>27</v>
      </c>
      <c r="B332" s="7" t="s">
        <v>114</v>
      </c>
      <c r="C332" s="7"/>
      <c r="D332" s="6">
        <f>D333+D339+D344+D348</f>
        <v>8800.8</v>
      </c>
      <c r="E332" s="16">
        <f>E333+E344</f>
        <v>7140.700000000001</v>
      </c>
      <c r="F332" s="6">
        <f>F333+F339+F344+F348</f>
        <v>2594.84</v>
      </c>
      <c r="G332" s="6">
        <f>G333+G339+G344+G348</f>
        <v>11395.64</v>
      </c>
      <c r="H332" s="6">
        <f>H333+H339+H344+H348</f>
        <v>200</v>
      </c>
      <c r="I332" s="6">
        <f>I333+I339+I344+I348</f>
        <v>11595.64</v>
      </c>
    </row>
    <row r="333" spans="1:9" ht="31.5">
      <c r="A333" s="8" t="s">
        <v>113</v>
      </c>
      <c r="B333" s="20" t="s">
        <v>115</v>
      </c>
      <c r="C333" s="20"/>
      <c r="D333" s="19">
        <f>D334+D336</f>
        <v>908.5</v>
      </c>
      <c r="E333" s="25">
        <f>SUM(E334:E343)</f>
        <v>2357.9</v>
      </c>
      <c r="F333" s="19">
        <f>F334+F336</f>
        <v>0</v>
      </c>
      <c r="G333" s="19">
        <f>G334+G336</f>
        <v>908.5</v>
      </c>
      <c r="H333" s="19">
        <f>H334+H336</f>
        <v>0</v>
      </c>
      <c r="I333" s="19">
        <f>I334+I336</f>
        <v>908.5</v>
      </c>
    </row>
    <row r="334" spans="1:9" ht="64.5" customHeight="1">
      <c r="A334" s="56" t="s">
        <v>12</v>
      </c>
      <c r="B334" s="49" t="s">
        <v>115</v>
      </c>
      <c r="C334" s="49"/>
      <c r="D334" s="48">
        <f>D335</f>
        <v>4.3</v>
      </c>
      <c r="E334" s="4">
        <v>3.8</v>
      </c>
      <c r="F334" s="48">
        <f>F335</f>
        <v>0</v>
      </c>
      <c r="G334" s="48">
        <f>G335</f>
        <v>4.3</v>
      </c>
      <c r="H334" s="48">
        <f>H335</f>
        <v>0</v>
      </c>
      <c r="I334" s="48">
        <f>I335</f>
        <v>4.3</v>
      </c>
    </row>
    <row r="335" spans="1:9" ht="33.75" customHeight="1">
      <c r="A335" s="10" t="s">
        <v>50</v>
      </c>
      <c r="B335" s="11" t="s">
        <v>115</v>
      </c>
      <c r="C335" s="11" t="s">
        <v>51</v>
      </c>
      <c r="D335" s="4">
        <v>4.3</v>
      </c>
      <c r="E335" s="4"/>
      <c r="F335" s="4"/>
      <c r="G335" s="4">
        <v>4.3</v>
      </c>
      <c r="H335" s="4"/>
      <c r="I335" s="4">
        <f>G335+H335</f>
        <v>4.3</v>
      </c>
    </row>
    <row r="336" spans="1:9" ht="49.5" customHeight="1">
      <c r="A336" s="56" t="s">
        <v>32</v>
      </c>
      <c r="B336" s="49" t="s">
        <v>116</v>
      </c>
      <c r="C336" s="49"/>
      <c r="D336" s="48">
        <f>D337+D338</f>
        <v>904.2</v>
      </c>
      <c r="E336" s="4">
        <v>954.1</v>
      </c>
      <c r="F336" s="48">
        <f>F337+F338</f>
        <v>0</v>
      </c>
      <c r="G336" s="48">
        <f>G337+G338</f>
        <v>904.2</v>
      </c>
      <c r="H336" s="48">
        <f>H337+H338</f>
        <v>0</v>
      </c>
      <c r="I336" s="48">
        <f>I337+I338</f>
        <v>904.2</v>
      </c>
    </row>
    <row r="337" spans="1:9" ht="98.25" customHeight="1">
      <c r="A337" s="10" t="s">
        <v>48</v>
      </c>
      <c r="B337" s="11" t="s">
        <v>116</v>
      </c>
      <c r="C337" s="11" t="s">
        <v>49</v>
      </c>
      <c r="D337" s="4">
        <v>830</v>
      </c>
      <c r="E337" s="4"/>
      <c r="F337" s="4"/>
      <c r="G337" s="4">
        <v>830</v>
      </c>
      <c r="H337" s="4"/>
      <c r="I337" s="4">
        <f>G337+H337</f>
        <v>830</v>
      </c>
    </row>
    <row r="338" spans="1:9" ht="39" customHeight="1">
      <c r="A338" s="10" t="s">
        <v>50</v>
      </c>
      <c r="B338" s="11" t="s">
        <v>116</v>
      </c>
      <c r="C338" s="11" t="s">
        <v>51</v>
      </c>
      <c r="D338" s="4">
        <v>74.2</v>
      </c>
      <c r="E338" s="4"/>
      <c r="F338" s="4"/>
      <c r="G338" s="4">
        <v>74.2</v>
      </c>
      <c r="H338" s="4"/>
      <c r="I338" s="4">
        <f>G338+H338</f>
        <v>74.2</v>
      </c>
    </row>
    <row r="339" spans="1:9" ht="49.5" customHeight="1">
      <c r="A339" s="27" t="s">
        <v>212</v>
      </c>
      <c r="B339" s="28" t="s">
        <v>216</v>
      </c>
      <c r="C339" s="28"/>
      <c r="D339" s="29">
        <f>D340</f>
        <v>4631.78</v>
      </c>
      <c r="E339" s="4"/>
      <c r="F339" s="29">
        <f>F340</f>
        <v>2294.84</v>
      </c>
      <c r="G339" s="29">
        <f>G340</f>
        <v>6926.62</v>
      </c>
      <c r="H339" s="29">
        <f>H340</f>
        <v>0</v>
      </c>
      <c r="I339" s="29">
        <f>I340</f>
        <v>6926.62</v>
      </c>
    </row>
    <row r="340" spans="1:9" ht="36" customHeight="1">
      <c r="A340" s="56" t="s">
        <v>3</v>
      </c>
      <c r="B340" s="49" t="s">
        <v>216</v>
      </c>
      <c r="C340" s="49"/>
      <c r="D340" s="48">
        <f>D341+D342+D343</f>
        <v>4631.78</v>
      </c>
      <c r="E340" s="4"/>
      <c r="F340" s="48">
        <f>F341+F342+F343</f>
        <v>2294.84</v>
      </c>
      <c r="G340" s="48">
        <f>G341+G342+G343</f>
        <v>6926.62</v>
      </c>
      <c r="H340" s="48">
        <f>H341+H342+H343</f>
        <v>0</v>
      </c>
      <c r="I340" s="48">
        <f>I341+I342+I343</f>
        <v>6926.62</v>
      </c>
    </row>
    <row r="341" spans="1:9" ht="98.25" customHeight="1">
      <c r="A341" s="10" t="s">
        <v>48</v>
      </c>
      <c r="B341" s="11" t="s">
        <v>216</v>
      </c>
      <c r="C341" s="11" t="s">
        <v>49</v>
      </c>
      <c r="D341" s="4">
        <v>3722.12</v>
      </c>
      <c r="E341" s="4"/>
      <c r="F341" s="4">
        <v>1827.7</v>
      </c>
      <c r="G341" s="4">
        <f>3722.12+F341</f>
        <v>5549.82</v>
      </c>
      <c r="H341" s="4"/>
      <c r="I341" s="4">
        <f>G341+H341</f>
        <v>5549.82</v>
      </c>
    </row>
    <row r="342" spans="1:9" ht="33.75" customHeight="1">
      <c r="A342" s="10" t="s">
        <v>50</v>
      </c>
      <c r="B342" s="11" t="s">
        <v>216</v>
      </c>
      <c r="C342" s="11" t="s">
        <v>51</v>
      </c>
      <c r="D342" s="4">
        <v>904.66</v>
      </c>
      <c r="E342" s="4"/>
      <c r="F342" s="4">
        <v>467.14</v>
      </c>
      <c r="G342" s="4">
        <f>904.66+F342</f>
        <v>1371.8</v>
      </c>
      <c r="H342" s="4"/>
      <c r="I342" s="4">
        <f>G342+H342</f>
        <v>1371.8</v>
      </c>
    </row>
    <row r="343" spans="1:9" ht="23.25" customHeight="1">
      <c r="A343" s="10" t="s">
        <v>72</v>
      </c>
      <c r="B343" s="11" t="s">
        <v>216</v>
      </c>
      <c r="C343" s="11" t="s">
        <v>71</v>
      </c>
      <c r="D343" s="4">
        <v>5</v>
      </c>
      <c r="E343" s="4">
        <v>1400</v>
      </c>
      <c r="F343" s="4"/>
      <c r="G343" s="4">
        <v>5</v>
      </c>
      <c r="H343" s="4"/>
      <c r="I343" s="4">
        <f>G343+H343</f>
        <v>5</v>
      </c>
    </row>
    <row r="344" spans="1:9" ht="31.5">
      <c r="A344" s="27" t="s">
        <v>217</v>
      </c>
      <c r="B344" s="28" t="s">
        <v>218</v>
      </c>
      <c r="C344" s="28"/>
      <c r="D344" s="29">
        <f>D345</f>
        <v>1415.52</v>
      </c>
      <c r="E344" s="17">
        <f>SUM(E345:E346)</f>
        <v>4782.8</v>
      </c>
      <c r="F344" s="29">
        <f>F345</f>
        <v>0</v>
      </c>
      <c r="G344" s="29">
        <f>G345</f>
        <v>1415.52</v>
      </c>
      <c r="H344" s="29">
        <f>H345</f>
        <v>0</v>
      </c>
      <c r="I344" s="29">
        <f>I345</f>
        <v>1415.52</v>
      </c>
    </row>
    <row r="345" spans="1:9" ht="15.75">
      <c r="A345" s="56" t="s">
        <v>35</v>
      </c>
      <c r="B345" s="49" t="s">
        <v>218</v>
      </c>
      <c r="C345" s="49"/>
      <c r="D345" s="48">
        <f>D346+D347</f>
        <v>1415.52</v>
      </c>
      <c r="E345" s="4">
        <v>1082.4</v>
      </c>
      <c r="F345" s="48">
        <f>F346+F347</f>
        <v>0</v>
      </c>
      <c r="G345" s="48">
        <f>G346+G347</f>
        <v>1415.52</v>
      </c>
      <c r="H345" s="48">
        <f>H346+H347</f>
        <v>0</v>
      </c>
      <c r="I345" s="48">
        <f>I346+I347</f>
        <v>1415.52</v>
      </c>
    </row>
    <row r="346" spans="1:9" ht="94.5">
      <c r="A346" s="10" t="s">
        <v>48</v>
      </c>
      <c r="B346" s="11" t="s">
        <v>218</v>
      </c>
      <c r="C346" s="11" t="s">
        <v>49</v>
      </c>
      <c r="D346" s="4">
        <v>1176</v>
      </c>
      <c r="E346" s="4">
        <v>3700.4</v>
      </c>
      <c r="F346" s="4"/>
      <c r="G346" s="4">
        <v>1176</v>
      </c>
      <c r="H346" s="4"/>
      <c r="I346" s="4">
        <f>G346+H346</f>
        <v>1176</v>
      </c>
    </row>
    <row r="347" spans="1:9" ht="31.5">
      <c r="A347" s="10" t="s">
        <v>50</v>
      </c>
      <c r="B347" s="11" t="s">
        <v>218</v>
      </c>
      <c r="C347" s="11" t="s">
        <v>51</v>
      </c>
      <c r="D347" s="4">
        <v>239.52</v>
      </c>
      <c r="E347" s="4"/>
      <c r="F347" s="4"/>
      <c r="G347" s="4">
        <v>239.52</v>
      </c>
      <c r="H347" s="4"/>
      <c r="I347" s="4">
        <f>G347+H347</f>
        <v>239.52</v>
      </c>
    </row>
    <row r="348" spans="1:9" ht="47.25">
      <c r="A348" s="27" t="s">
        <v>299</v>
      </c>
      <c r="B348" s="28" t="s">
        <v>301</v>
      </c>
      <c r="C348" s="28"/>
      <c r="D348" s="29">
        <f>D349+D351</f>
        <v>1845</v>
      </c>
      <c r="E348" s="4"/>
      <c r="F348" s="29">
        <f>F349+F351</f>
        <v>300</v>
      </c>
      <c r="G348" s="29">
        <f>G349+G351</f>
        <v>2145</v>
      </c>
      <c r="H348" s="29">
        <f>H349+H351</f>
        <v>200</v>
      </c>
      <c r="I348" s="29">
        <f>I349+I351</f>
        <v>2345</v>
      </c>
    </row>
    <row r="349" spans="1:9" ht="31.5">
      <c r="A349" s="56" t="s">
        <v>332</v>
      </c>
      <c r="B349" s="49" t="s">
        <v>333</v>
      </c>
      <c r="C349" s="49"/>
      <c r="D349" s="48">
        <f>D350</f>
        <v>245</v>
      </c>
      <c r="E349" s="4"/>
      <c r="F349" s="48">
        <f>F350</f>
        <v>0</v>
      </c>
      <c r="G349" s="48">
        <f>G350</f>
        <v>245</v>
      </c>
      <c r="H349" s="48">
        <f>H350</f>
        <v>0</v>
      </c>
      <c r="I349" s="48">
        <f>I350</f>
        <v>245</v>
      </c>
    </row>
    <row r="350" spans="1:9" ht="47.25">
      <c r="A350" s="10" t="s">
        <v>43</v>
      </c>
      <c r="B350" s="11" t="s">
        <v>333</v>
      </c>
      <c r="C350" s="11" t="s">
        <v>42</v>
      </c>
      <c r="D350" s="4">
        <v>245</v>
      </c>
      <c r="E350" s="4"/>
      <c r="F350" s="4"/>
      <c r="G350" s="4">
        <v>245</v>
      </c>
      <c r="H350" s="4"/>
      <c r="I350" s="4">
        <f>G350+H350</f>
        <v>245</v>
      </c>
    </row>
    <row r="351" spans="1:9" ht="78.75">
      <c r="A351" s="56" t="s">
        <v>300</v>
      </c>
      <c r="B351" s="49" t="s">
        <v>301</v>
      </c>
      <c r="C351" s="49"/>
      <c r="D351" s="48">
        <f>D352</f>
        <v>1600</v>
      </c>
      <c r="E351" s="4"/>
      <c r="F351" s="48">
        <f>F352</f>
        <v>300</v>
      </c>
      <c r="G351" s="48">
        <f>G352</f>
        <v>1900</v>
      </c>
      <c r="H351" s="48">
        <f>H352</f>
        <v>200</v>
      </c>
      <c r="I351" s="48">
        <f>I352</f>
        <v>2100</v>
      </c>
    </row>
    <row r="352" spans="1:9" ht="47.25">
      <c r="A352" s="10" t="s">
        <v>43</v>
      </c>
      <c r="B352" s="11" t="s">
        <v>301</v>
      </c>
      <c r="C352" s="11" t="s">
        <v>42</v>
      </c>
      <c r="D352" s="4">
        <v>1600</v>
      </c>
      <c r="E352" s="4"/>
      <c r="F352" s="4">
        <v>300</v>
      </c>
      <c r="G352" s="4">
        <f>1600+F352</f>
        <v>1900</v>
      </c>
      <c r="H352" s="4">
        <v>200</v>
      </c>
      <c r="I352" s="4">
        <f>G352+H352</f>
        <v>2100</v>
      </c>
    </row>
    <row r="353" spans="1:9" ht="31.5">
      <c r="A353" s="5" t="s">
        <v>28</v>
      </c>
      <c r="B353" s="7" t="s">
        <v>211</v>
      </c>
      <c r="C353" s="7"/>
      <c r="D353" s="6">
        <f>D354+D359</f>
        <v>11262.199999999999</v>
      </c>
      <c r="E353" s="16">
        <f>E354</f>
        <v>8730.1</v>
      </c>
      <c r="F353" s="6">
        <f>F354+F359</f>
        <v>352.6299999999999</v>
      </c>
      <c r="G353" s="6">
        <f>G354+G359</f>
        <v>11614.83</v>
      </c>
      <c r="H353" s="6">
        <f>H354+H359</f>
        <v>0</v>
      </c>
      <c r="I353" s="6">
        <f>I354+I359+I362</f>
        <v>12056.83</v>
      </c>
    </row>
    <row r="354" spans="1:9" ht="47.25">
      <c r="A354" s="27" t="s">
        <v>212</v>
      </c>
      <c r="B354" s="28" t="s">
        <v>214</v>
      </c>
      <c r="C354" s="28"/>
      <c r="D354" s="29">
        <f>D355</f>
        <v>9462.199999999999</v>
      </c>
      <c r="E354" s="17">
        <f>E355+E360</f>
        <v>8730.1</v>
      </c>
      <c r="F354" s="29">
        <f>F355</f>
        <v>352.6299999999999</v>
      </c>
      <c r="G354" s="29">
        <f>G355</f>
        <v>9814.83</v>
      </c>
      <c r="H354" s="29">
        <f>H355</f>
        <v>0</v>
      </c>
      <c r="I354" s="29">
        <f>I355</f>
        <v>9814.83</v>
      </c>
    </row>
    <row r="355" spans="1:9" ht="31.5">
      <c r="A355" s="10" t="s">
        <v>3</v>
      </c>
      <c r="B355" s="11" t="s">
        <v>214</v>
      </c>
      <c r="C355" s="11"/>
      <c r="D355" s="4">
        <f>D356+D357+D358</f>
        <v>9462.199999999999</v>
      </c>
      <c r="E355" s="4">
        <v>8230.1</v>
      </c>
      <c r="F355" s="4">
        <f>F356+F357+F358</f>
        <v>352.6299999999999</v>
      </c>
      <c r="G355" s="4">
        <f>G356+G357+G358</f>
        <v>9814.83</v>
      </c>
      <c r="H355" s="4">
        <f>H356+H357+H358</f>
        <v>0</v>
      </c>
      <c r="I355" s="4">
        <f>I356+I357+I358</f>
        <v>9814.83</v>
      </c>
    </row>
    <row r="356" spans="1:9" ht="94.5">
      <c r="A356" s="10" t="s">
        <v>48</v>
      </c>
      <c r="B356" s="11" t="s">
        <v>214</v>
      </c>
      <c r="C356" s="11" t="s">
        <v>49</v>
      </c>
      <c r="D356" s="4">
        <v>7718.4</v>
      </c>
      <c r="E356" s="4"/>
      <c r="F356" s="4">
        <f>559.3-0.07</f>
        <v>559.2299999999999</v>
      </c>
      <c r="G356" s="4">
        <f>7718.4+F356</f>
        <v>8277.63</v>
      </c>
      <c r="H356" s="4"/>
      <c r="I356" s="4">
        <f>G356+H356</f>
        <v>8277.63</v>
      </c>
    </row>
    <row r="357" spans="1:9" ht="31.5">
      <c r="A357" s="10" t="s">
        <v>50</v>
      </c>
      <c r="B357" s="11" t="s">
        <v>214</v>
      </c>
      <c r="C357" s="11" t="s">
        <v>51</v>
      </c>
      <c r="D357" s="4">
        <v>1738.8</v>
      </c>
      <c r="E357" s="4"/>
      <c r="F357" s="4">
        <v>-206.6</v>
      </c>
      <c r="G357" s="4">
        <f>1738.8+F357</f>
        <v>1532.2</v>
      </c>
      <c r="H357" s="4"/>
      <c r="I357" s="4">
        <f>G357+H357</f>
        <v>1532.2</v>
      </c>
    </row>
    <row r="358" spans="1:9" ht="15.75">
      <c r="A358" s="10" t="s">
        <v>72</v>
      </c>
      <c r="B358" s="11" t="s">
        <v>214</v>
      </c>
      <c r="C358" s="11" t="s">
        <v>71</v>
      </c>
      <c r="D358" s="4">
        <v>5</v>
      </c>
      <c r="E358" s="4"/>
      <c r="F358" s="4"/>
      <c r="G358" s="4">
        <v>5</v>
      </c>
      <c r="H358" s="4"/>
      <c r="I358" s="4">
        <f>G358+H358</f>
        <v>5</v>
      </c>
    </row>
    <row r="359" spans="1:9" ht="31.5">
      <c r="A359" s="27" t="s">
        <v>213</v>
      </c>
      <c r="B359" s="28" t="s">
        <v>215</v>
      </c>
      <c r="C359" s="28"/>
      <c r="D359" s="29">
        <f>D360</f>
        <v>1800</v>
      </c>
      <c r="E359" s="4"/>
      <c r="F359" s="29">
        <f aca="true" t="shared" si="18" ref="F359:I360">F360</f>
        <v>0</v>
      </c>
      <c r="G359" s="29">
        <f t="shared" si="18"/>
        <v>1800</v>
      </c>
      <c r="H359" s="29">
        <f t="shared" si="18"/>
        <v>0</v>
      </c>
      <c r="I359" s="29">
        <f t="shared" si="18"/>
        <v>1800</v>
      </c>
    </row>
    <row r="360" spans="1:9" ht="47.25">
      <c r="A360" s="10" t="s">
        <v>29</v>
      </c>
      <c r="B360" s="11" t="s">
        <v>215</v>
      </c>
      <c r="C360" s="11"/>
      <c r="D360" s="4">
        <f>D361</f>
        <v>1800</v>
      </c>
      <c r="E360" s="4">
        <v>500</v>
      </c>
      <c r="F360" s="4">
        <f t="shared" si="18"/>
        <v>0</v>
      </c>
      <c r="G360" s="4">
        <f t="shared" si="18"/>
        <v>1800</v>
      </c>
      <c r="H360" s="4">
        <f t="shared" si="18"/>
        <v>0</v>
      </c>
      <c r="I360" s="4">
        <f t="shared" si="18"/>
        <v>1800</v>
      </c>
    </row>
    <row r="361" spans="1:9" ht="31.5">
      <c r="A361" s="10" t="s">
        <v>50</v>
      </c>
      <c r="B361" s="11" t="s">
        <v>215</v>
      </c>
      <c r="C361" s="11" t="s">
        <v>51</v>
      </c>
      <c r="D361" s="4">
        <v>1800</v>
      </c>
      <c r="E361" s="4"/>
      <c r="F361" s="4"/>
      <c r="G361" s="4">
        <v>1800</v>
      </c>
      <c r="H361" s="4"/>
      <c r="I361" s="4">
        <f>G361+H361</f>
        <v>1800</v>
      </c>
    </row>
    <row r="362" spans="1:9" ht="31.5">
      <c r="A362" s="45" t="s">
        <v>413</v>
      </c>
      <c r="B362" s="46" t="s">
        <v>414</v>
      </c>
      <c r="C362" s="46"/>
      <c r="D362" s="47"/>
      <c r="E362" s="47"/>
      <c r="F362" s="47"/>
      <c r="G362" s="47"/>
      <c r="H362" s="47"/>
      <c r="I362" s="47">
        <f>I363</f>
        <v>442</v>
      </c>
    </row>
    <row r="363" spans="1:9" ht="15.75">
      <c r="A363" s="10" t="s">
        <v>412</v>
      </c>
      <c r="B363" s="11" t="s">
        <v>414</v>
      </c>
      <c r="C363" s="11" t="s">
        <v>415</v>
      </c>
      <c r="D363" s="4">
        <v>392</v>
      </c>
      <c r="E363" s="4"/>
      <c r="F363" s="4"/>
      <c r="G363" s="4"/>
      <c r="H363" s="4"/>
      <c r="I363" s="4">
        <v>442</v>
      </c>
    </row>
    <row r="364" spans="1:9" ht="31.5">
      <c r="A364" s="5" t="s">
        <v>219</v>
      </c>
      <c r="B364" s="7" t="s">
        <v>222</v>
      </c>
      <c r="C364" s="7"/>
      <c r="D364" s="6">
        <f>D365+D369</f>
        <v>5164.7</v>
      </c>
      <c r="E364" s="4"/>
      <c r="F364" s="6">
        <f>F365+F369</f>
        <v>0</v>
      </c>
      <c r="G364" s="6">
        <f>G365+G369</f>
        <v>5164.7</v>
      </c>
      <c r="H364" s="6">
        <f>H365+H369</f>
        <v>-200</v>
      </c>
      <c r="I364" s="6">
        <f>I365+I369</f>
        <v>4522.7</v>
      </c>
    </row>
    <row r="365" spans="1:9" ht="63">
      <c r="A365" s="27" t="s">
        <v>220</v>
      </c>
      <c r="B365" s="28" t="s">
        <v>223</v>
      </c>
      <c r="C365" s="28"/>
      <c r="D365" s="29">
        <f>D366</f>
        <v>3205.7</v>
      </c>
      <c r="E365" s="4"/>
      <c r="F365" s="29">
        <f>F366</f>
        <v>0</v>
      </c>
      <c r="G365" s="29">
        <f>G366</f>
        <v>3205.7</v>
      </c>
      <c r="H365" s="29">
        <f>H366</f>
        <v>0</v>
      </c>
      <c r="I365" s="29">
        <f>I366</f>
        <v>3205.7</v>
      </c>
    </row>
    <row r="366" spans="1:9" ht="47.25">
      <c r="A366" s="10" t="s">
        <v>221</v>
      </c>
      <c r="B366" s="11" t="s">
        <v>223</v>
      </c>
      <c r="C366" s="11"/>
      <c r="D366" s="4">
        <f>D367+D368</f>
        <v>3205.7</v>
      </c>
      <c r="E366" s="4"/>
      <c r="F366" s="4">
        <f>F367+F368</f>
        <v>0</v>
      </c>
      <c r="G366" s="4">
        <f>G367+G368</f>
        <v>3205.7</v>
      </c>
      <c r="H366" s="4">
        <f>H367+H368</f>
        <v>0</v>
      </c>
      <c r="I366" s="4">
        <f>I367+I368</f>
        <v>3205.7</v>
      </c>
    </row>
    <row r="367" spans="1:9" ht="94.5">
      <c r="A367" s="10" t="s">
        <v>48</v>
      </c>
      <c r="B367" s="11" t="s">
        <v>223</v>
      </c>
      <c r="C367" s="11" t="s">
        <v>49</v>
      </c>
      <c r="D367" s="4">
        <v>2915.7</v>
      </c>
      <c r="E367" s="4"/>
      <c r="F367" s="4"/>
      <c r="G367" s="4">
        <v>2915.7</v>
      </c>
      <c r="H367" s="4"/>
      <c r="I367" s="4">
        <f>G367+H367</f>
        <v>2915.7</v>
      </c>
    </row>
    <row r="368" spans="1:9" ht="31.5">
      <c r="A368" s="10" t="s">
        <v>50</v>
      </c>
      <c r="B368" s="11" t="s">
        <v>223</v>
      </c>
      <c r="C368" s="11" t="s">
        <v>51</v>
      </c>
      <c r="D368" s="4">
        <v>290</v>
      </c>
      <c r="E368" s="4"/>
      <c r="F368" s="4"/>
      <c r="G368" s="4">
        <v>290</v>
      </c>
      <c r="H368" s="4"/>
      <c r="I368" s="4">
        <f>G368+H368</f>
        <v>290</v>
      </c>
    </row>
    <row r="369" spans="1:9" ht="47.25">
      <c r="A369" s="27" t="s">
        <v>224</v>
      </c>
      <c r="B369" s="28" t="s">
        <v>226</v>
      </c>
      <c r="C369" s="28"/>
      <c r="D369" s="29">
        <f>D370</f>
        <v>1959</v>
      </c>
      <c r="E369" s="4"/>
      <c r="F369" s="29">
        <f aca="true" t="shared" si="19" ref="F369:I370">F370</f>
        <v>0</v>
      </c>
      <c r="G369" s="29">
        <f t="shared" si="19"/>
        <v>1959</v>
      </c>
      <c r="H369" s="29">
        <f t="shared" si="19"/>
        <v>-200</v>
      </c>
      <c r="I369" s="29">
        <f t="shared" si="19"/>
        <v>1317</v>
      </c>
    </row>
    <row r="370" spans="1:9" ht="78.75">
      <c r="A370" s="10" t="s">
        <v>225</v>
      </c>
      <c r="B370" s="11" t="s">
        <v>226</v>
      </c>
      <c r="C370" s="11"/>
      <c r="D370" s="4">
        <f>D371</f>
        <v>1959</v>
      </c>
      <c r="E370" s="4"/>
      <c r="F370" s="4">
        <f t="shared" si="19"/>
        <v>0</v>
      </c>
      <c r="G370" s="4">
        <f t="shared" si="19"/>
        <v>1959</v>
      </c>
      <c r="H370" s="4">
        <f t="shared" si="19"/>
        <v>-200</v>
      </c>
      <c r="I370" s="4">
        <f t="shared" si="19"/>
        <v>1317</v>
      </c>
    </row>
    <row r="371" spans="1:9" ht="31.5">
      <c r="A371" s="10" t="s">
        <v>50</v>
      </c>
      <c r="B371" s="11" t="s">
        <v>226</v>
      </c>
      <c r="C371" s="11" t="s">
        <v>51</v>
      </c>
      <c r="D371" s="4">
        <v>1959</v>
      </c>
      <c r="E371" s="4"/>
      <c r="F371" s="4"/>
      <c r="G371" s="4">
        <v>1959</v>
      </c>
      <c r="H371" s="4">
        <v>-200</v>
      </c>
      <c r="I371" s="4">
        <f>G371+H371-442</f>
        <v>1317</v>
      </c>
    </row>
    <row r="372" spans="1:9" ht="31.5">
      <c r="A372" s="5" t="s">
        <v>285</v>
      </c>
      <c r="B372" s="7" t="s">
        <v>288</v>
      </c>
      <c r="C372" s="7"/>
      <c r="D372" s="6">
        <f>D373+D376+D379+D382+D385</f>
        <v>12800</v>
      </c>
      <c r="E372" s="4"/>
      <c r="F372" s="6">
        <f>F373+F376+F379+F382+F385</f>
        <v>0</v>
      </c>
      <c r="G372" s="6">
        <f>G373+G376+G379+G382+G385</f>
        <v>12800</v>
      </c>
      <c r="H372" s="6">
        <f>H373+H376+H379+H382+H385</f>
        <v>0</v>
      </c>
      <c r="I372" s="6">
        <f>I373+I376+I379+I382+I385</f>
        <v>12800</v>
      </c>
    </row>
    <row r="373" spans="1:9" ht="47.25">
      <c r="A373" s="27" t="s">
        <v>286</v>
      </c>
      <c r="B373" s="28" t="s">
        <v>289</v>
      </c>
      <c r="C373" s="28"/>
      <c r="D373" s="29">
        <f>D374</f>
        <v>2100</v>
      </c>
      <c r="E373" s="4"/>
      <c r="F373" s="29">
        <f aca="true" t="shared" si="20" ref="F373:I374">F374</f>
        <v>0</v>
      </c>
      <c r="G373" s="29">
        <f t="shared" si="20"/>
        <v>2100</v>
      </c>
      <c r="H373" s="29">
        <f t="shared" si="20"/>
        <v>0</v>
      </c>
      <c r="I373" s="29">
        <f t="shared" si="20"/>
        <v>2100</v>
      </c>
    </row>
    <row r="374" spans="1:9" ht="31.5">
      <c r="A374" s="56" t="s">
        <v>287</v>
      </c>
      <c r="B374" s="49" t="s">
        <v>289</v>
      </c>
      <c r="C374" s="49"/>
      <c r="D374" s="48">
        <f>D375</f>
        <v>2100</v>
      </c>
      <c r="E374" s="4"/>
      <c r="F374" s="48">
        <f t="shared" si="20"/>
        <v>0</v>
      </c>
      <c r="G374" s="48">
        <f t="shared" si="20"/>
        <v>2100</v>
      </c>
      <c r="H374" s="48">
        <f t="shared" si="20"/>
        <v>0</v>
      </c>
      <c r="I374" s="48">
        <f t="shared" si="20"/>
        <v>2100</v>
      </c>
    </row>
    <row r="375" spans="1:9" ht="31.5">
      <c r="A375" s="10" t="s">
        <v>50</v>
      </c>
      <c r="B375" s="11" t="s">
        <v>289</v>
      </c>
      <c r="C375" s="11" t="s">
        <v>51</v>
      </c>
      <c r="D375" s="4">
        <f>600+1500</f>
        <v>2100</v>
      </c>
      <c r="E375" s="4"/>
      <c r="F375" s="4"/>
      <c r="G375" s="4">
        <f>600+1500</f>
        <v>2100</v>
      </c>
      <c r="H375" s="4"/>
      <c r="I375" s="4">
        <f>G375+H375</f>
        <v>2100</v>
      </c>
    </row>
    <row r="376" spans="1:9" ht="63">
      <c r="A376" s="27" t="s">
        <v>292</v>
      </c>
      <c r="B376" s="28" t="s">
        <v>294</v>
      </c>
      <c r="C376" s="28"/>
      <c r="D376" s="29">
        <f>D377</f>
        <v>7000</v>
      </c>
      <c r="E376" s="4"/>
      <c r="F376" s="29">
        <f aca="true" t="shared" si="21" ref="F376:I377">F377</f>
        <v>0</v>
      </c>
      <c r="G376" s="29">
        <f t="shared" si="21"/>
        <v>7000</v>
      </c>
      <c r="H376" s="29">
        <f t="shared" si="21"/>
        <v>0</v>
      </c>
      <c r="I376" s="29">
        <f t="shared" si="21"/>
        <v>7000</v>
      </c>
    </row>
    <row r="377" spans="1:9" ht="47.25">
      <c r="A377" s="56" t="s">
        <v>293</v>
      </c>
      <c r="B377" s="49" t="s">
        <v>294</v>
      </c>
      <c r="C377" s="49"/>
      <c r="D377" s="48">
        <f>D378</f>
        <v>7000</v>
      </c>
      <c r="E377" s="4"/>
      <c r="F377" s="48">
        <f t="shared" si="21"/>
        <v>0</v>
      </c>
      <c r="G377" s="48">
        <f t="shared" si="21"/>
        <v>7000</v>
      </c>
      <c r="H377" s="48">
        <f t="shared" si="21"/>
        <v>0</v>
      </c>
      <c r="I377" s="48">
        <f t="shared" si="21"/>
        <v>7000</v>
      </c>
    </row>
    <row r="378" spans="1:9" ht="31.5">
      <c r="A378" s="10" t="s">
        <v>50</v>
      </c>
      <c r="B378" s="11" t="s">
        <v>294</v>
      </c>
      <c r="C378" s="11" t="s">
        <v>51</v>
      </c>
      <c r="D378" s="4">
        <v>7000</v>
      </c>
      <c r="E378" s="4"/>
      <c r="F378" s="4"/>
      <c r="G378" s="4">
        <v>7000</v>
      </c>
      <c r="H378" s="4"/>
      <c r="I378" s="4">
        <f>G378+H378</f>
        <v>7000</v>
      </c>
    </row>
    <row r="379" spans="1:9" ht="47.25">
      <c r="A379" s="27" t="s">
        <v>295</v>
      </c>
      <c r="B379" s="28" t="s">
        <v>297</v>
      </c>
      <c r="C379" s="28"/>
      <c r="D379" s="29">
        <f>D380</f>
        <v>2100</v>
      </c>
      <c r="E379" s="4"/>
      <c r="F379" s="29">
        <f aca="true" t="shared" si="22" ref="F379:I380">F380</f>
        <v>0</v>
      </c>
      <c r="G379" s="29">
        <f t="shared" si="22"/>
        <v>2100</v>
      </c>
      <c r="H379" s="29">
        <f t="shared" si="22"/>
        <v>0</v>
      </c>
      <c r="I379" s="29">
        <f t="shared" si="22"/>
        <v>2100</v>
      </c>
    </row>
    <row r="380" spans="1:9" ht="31.5">
      <c r="A380" s="56" t="s">
        <v>296</v>
      </c>
      <c r="B380" s="49" t="s">
        <v>297</v>
      </c>
      <c r="C380" s="49"/>
      <c r="D380" s="48">
        <f>D381</f>
        <v>2100</v>
      </c>
      <c r="E380" s="4"/>
      <c r="F380" s="48">
        <f t="shared" si="22"/>
        <v>0</v>
      </c>
      <c r="G380" s="48">
        <f t="shared" si="22"/>
        <v>2100</v>
      </c>
      <c r="H380" s="48">
        <f t="shared" si="22"/>
        <v>0</v>
      </c>
      <c r="I380" s="48">
        <f t="shared" si="22"/>
        <v>2100</v>
      </c>
    </row>
    <row r="381" spans="1:9" ht="31.5">
      <c r="A381" s="10" t="s">
        <v>50</v>
      </c>
      <c r="B381" s="11" t="s">
        <v>297</v>
      </c>
      <c r="C381" s="11" t="s">
        <v>51</v>
      </c>
      <c r="D381" s="4">
        <f>1200+900</f>
        <v>2100</v>
      </c>
      <c r="E381" s="4"/>
      <c r="F381" s="4"/>
      <c r="G381" s="4">
        <f>1200+900</f>
        <v>2100</v>
      </c>
      <c r="H381" s="4"/>
      <c r="I381" s="4">
        <f>G381+H381</f>
        <v>2100</v>
      </c>
    </row>
    <row r="382" spans="1:9" ht="31.5">
      <c r="A382" s="27" t="s">
        <v>308</v>
      </c>
      <c r="B382" s="28" t="s">
        <v>307</v>
      </c>
      <c r="C382" s="28"/>
      <c r="D382" s="29">
        <f>D383</f>
        <v>900</v>
      </c>
      <c r="E382" s="4"/>
      <c r="F382" s="29">
        <f aca="true" t="shared" si="23" ref="F382:I383">F383</f>
        <v>0</v>
      </c>
      <c r="G382" s="29">
        <f t="shared" si="23"/>
        <v>900</v>
      </c>
      <c r="H382" s="29">
        <f t="shared" si="23"/>
        <v>0</v>
      </c>
      <c r="I382" s="29">
        <f t="shared" si="23"/>
        <v>900</v>
      </c>
    </row>
    <row r="383" spans="1:9" ht="15.75">
      <c r="A383" s="56" t="s">
        <v>306</v>
      </c>
      <c r="B383" s="49" t="s">
        <v>307</v>
      </c>
      <c r="C383" s="49"/>
      <c r="D383" s="48">
        <f>D384</f>
        <v>900</v>
      </c>
      <c r="E383" s="4"/>
      <c r="F383" s="48">
        <f t="shared" si="23"/>
        <v>0</v>
      </c>
      <c r="G383" s="48">
        <f t="shared" si="23"/>
        <v>900</v>
      </c>
      <c r="H383" s="48">
        <f t="shared" si="23"/>
        <v>0</v>
      </c>
      <c r="I383" s="48">
        <f t="shared" si="23"/>
        <v>900</v>
      </c>
    </row>
    <row r="384" spans="1:9" ht="31.5">
      <c r="A384" s="10" t="s">
        <v>50</v>
      </c>
      <c r="B384" s="11" t="s">
        <v>307</v>
      </c>
      <c r="C384" s="11" t="s">
        <v>51</v>
      </c>
      <c r="D384" s="4">
        <v>900</v>
      </c>
      <c r="E384" s="4"/>
      <c r="F384" s="4"/>
      <c r="G384" s="4">
        <v>900</v>
      </c>
      <c r="H384" s="4"/>
      <c r="I384" s="4">
        <f>G384+H384</f>
        <v>900</v>
      </c>
    </row>
    <row r="385" spans="1:9" ht="63">
      <c r="A385" s="27" t="s">
        <v>309</v>
      </c>
      <c r="B385" s="28" t="s">
        <v>311</v>
      </c>
      <c r="C385" s="28"/>
      <c r="D385" s="29">
        <f>D386</f>
        <v>700</v>
      </c>
      <c r="E385" s="4"/>
      <c r="F385" s="29">
        <f aca="true" t="shared" si="24" ref="F385:I386">F386</f>
        <v>0</v>
      </c>
      <c r="G385" s="29">
        <f t="shared" si="24"/>
        <v>700</v>
      </c>
      <c r="H385" s="29">
        <f t="shared" si="24"/>
        <v>0</v>
      </c>
      <c r="I385" s="29">
        <f t="shared" si="24"/>
        <v>700</v>
      </c>
    </row>
    <row r="386" spans="1:9" ht="31.5">
      <c r="A386" s="56" t="s">
        <v>310</v>
      </c>
      <c r="B386" s="49" t="s">
        <v>311</v>
      </c>
      <c r="C386" s="49"/>
      <c r="D386" s="48">
        <f>D387</f>
        <v>700</v>
      </c>
      <c r="E386" s="4"/>
      <c r="F386" s="48">
        <f t="shared" si="24"/>
        <v>0</v>
      </c>
      <c r="G386" s="48">
        <f t="shared" si="24"/>
        <v>700</v>
      </c>
      <c r="H386" s="48">
        <f t="shared" si="24"/>
        <v>0</v>
      </c>
      <c r="I386" s="48">
        <f t="shared" si="24"/>
        <v>700</v>
      </c>
    </row>
    <row r="387" spans="1:9" ht="15.75">
      <c r="A387" s="10" t="s">
        <v>72</v>
      </c>
      <c r="B387" s="11" t="s">
        <v>311</v>
      </c>
      <c r="C387" s="11" t="s">
        <v>71</v>
      </c>
      <c r="D387" s="4">
        <v>700</v>
      </c>
      <c r="E387" s="4"/>
      <c r="F387" s="4"/>
      <c r="G387" s="4">
        <v>700</v>
      </c>
      <c r="H387" s="4"/>
      <c r="I387" s="4">
        <f>G387+H387</f>
        <v>700</v>
      </c>
    </row>
    <row r="388" spans="1:9" ht="15.75">
      <c r="A388" s="6" t="s">
        <v>36</v>
      </c>
      <c r="B388" s="7" t="s">
        <v>298</v>
      </c>
      <c r="C388" s="7"/>
      <c r="D388" s="6">
        <f>D389+D391+D396+D398</f>
        <v>74528.54000000001</v>
      </c>
      <c r="E388" s="6">
        <f>E396</f>
        <v>11338.54</v>
      </c>
      <c r="F388" s="6">
        <f>F389+F391+F396+F398</f>
        <v>8465.51</v>
      </c>
      <c r="G388" s="6">
        <f>G389+G391+G396+G398</f>
        <v>82994.05</v>
      </c>
      <c r="H388" s="6">
        <f>H389+H391+H396+H398</f>
        <v>20376.64</v>
      </c>
      <c r="I388" s="6">
        <f>I389+I391+I396+I398</f>
        <v>103370.69</v>
      </c>
    </row>
    <row r="389" spans="1:9" ht="55.5" customHeight="1">
      <c r="A389" s="56" t="s">
        <v>37</v>
      </c>
      <c r="B389" s="49" t="s">
        <v>298</v>
      </c>
      <c r="C389" s="49"/>
      <c r="D389" s="48">
        <f>D390</f>
        <v>1500</v>
      </c>
      <c r="E389" s="4">
        <v>500</v>
      </c>
      <c r="F389" s="48">
        <f>F390</f>
        <v>0</v>
      </c>
      <c r="G389" s="48">
        <f>G390</f>
        <v>1500</v>
      </c>
      <c r="H389" s="48">
        <f>H390</f>
        <v>0</v>
      </c>
      <c r="I389" s="48">
        <f>I390</f>
        <v>1500</v>
      </c>
    </row>
    <row r="390" spans="1:9" ht="15.75">
      <c r="A390" s="10" t="s">
        <v>72</v>
      </c>
      <c r="B390" s="11" t="s">
        <v>298</v>
      </c>
      <c r="C390" s="11" t="s">
        <v>71</v>
      </c>
      <c r="D390" s="4">
        <v>1500</v>
      </c>
      <c r="E390" s="4"/>
      <c r="F390" s="4"/>
      <c r="G390" s="4">
        <v>1500</v>
      </c>
      <c r="H390" s="4"/>
      <c r="I390" s="4">
        <f>G390+H390</f>
        <v>1500</v>
      </c>
    </row>
    <row r="391" spans="1:9" ht="15.75">
      <c r="A391" s="58" t="s">
        <v>303</v>
      </c>
      <c r="B391" s="49" t="s">
        <v>302</v>
      </c>
      <c r="C391" s="49"/>
      <c r="D391" s="48">
        <f>D392+D394</f>
        <v>6000</v>
      </c>
      <c r="E391" s="4">
        <v>3000</v>
      </c>
      <c r="F391" s="48">
        <f>F392+F394</f>
        <v>0</v>
      </c>
      <c r="G391" s="48">
        <f>G392+G394</f>
        <v>6000</v>
      </c>
      <c r="H391" s="48">
        <f>H392+H394</f>
        <v>0</v>
      </c>
      <c r="I391" s="48">
        <f>I392+I394</f>
        <v>6000</v>
      </c>
    </row>
    <row r="392" spans="1:9" ht="31.5">
      <c r="A392" s="58" t="s">
        <v>30</v>
      </c>
      <c r="B392" s="49" t="s">
        <v>304</v>
      </c>
      <c r="C392" s="49"/>
      <c r="D392" s="48">
        <f>D393</f>
        <v>5000</v>
      </c>
      <c r="E392" s="4"/>
      <c r="F392" s="48">
        <f>F393</f>
        <v>0</v>
      </c>
      <c r="G392" s="48">
        <f>G393</f>
        <v>5000</v>
      </c>
      <c r="H392" s="48">
        <f>H393</f>
        <v>0</v>
      </c>
      <c r="I392" s="48">
        <f>I393</f>
        <v>5000</v>
      </c>
    </row>
    <row r="393" spans="1:9" ht="15.75">
      <c r="A393" s="13" t="s">
        <v>72</v>
      </c>
      <c r="B393" s="11" t="s">
        <v>304</v>
      </c>
      <c r="C393" s="11" t="s">
        <v>71</v>
      </c>
      <c r="D393" s="4">
        <v>5000</v>
      </c>
      <c r="E393" s="4"/>
      <c r="F393" s="4"/>
      <c r="G393" s="4">
        <v>5000</v>
      </c>
      <c r="H393" s="4"/>
      <c r="I393" s="4">
        <f>G393+H393</f>
        <v>5000</v>
      </c>
    </row>
    <row r="394" spans="1:9" ht="78.75">
      <c r="A394" s="56" t="s">
        <v>31</v>
      </c>
      <c r="B394" s="49" t="s">
        <v>305</v>
      </c>
      <c r="C394" s="49"/>
      <c r="D394" s="48">
        <f>D395</f>
        <v>1000</v>
      </c>
      <c r="E394" s="4">
        <v>500</v>
      </c>
      <c r="F394" s="48">
        <f>F395</f>
        <v>0</v>
      </c>
      <c r="G394" s="48">
        <f>G395</f>
        <v>1000</v>
      </c>
      <c r="H394" s="48">
        <f>H395</f>
        <v>0</v>
      </c>
      <c r="I394" s="48">
        <f>I395</f>
        <v>1000</v>
      </c>
    </row>
    <row r="395" spans="1:9" ht="15.75">
      <c r="A395" s="10" t="s">
        <v>72</v>
      </c>
      <c r="B395" s="11" t="s">
        <v>305</v>
      </c>
      <c r="C395" s="11" t="s">
        <v>71</v>
      </c>
      <c r="D395" s="4">
        <v>1000</v>
      </c>
      <c r="E395" s="4"/>
      <c r="F395" s="4"/>
      <c r="G395" s="4">
        <v>1000</v>
      </c>
      <c r="H395" s="4"/>
      <c r="I395" s="4">
        <f>G395+H395</f>
        <v>1000</v>
      </c>
    </row>
    <row r="396" spans="1:9" ht="47.25">
      <c r="A396" s="56" t="s">
        <v>335</v>
      </c>
      <c r="B396" s="49" t="s">
        <v>313</v>
      </c>
      <c r="C396" s="49"/>
      <c r="D396" s="48">
        <f aca="true" t="shared" si="25" ref="D396:I396">D397</f>
        <v>64382.54</v>
      </c>
      <c r="E396" s="9">
        <f t="shared" si="25"/>
        <v>11338.54</v>
      </c>
      <c r="F396" s="48">
        <f t="shared" si="25"/>
        <v>8465.51</v>
      </c>
      <c r="G396" s="48">
        <f t="shared" si="25"/>
        <v>72848.05</v>
      </c>
      <c r="H396" s="48">
        <f t="shared" si="25"/>
        <v>20376.64</v>
      </c>
      <c r="I396" s="48">
        <f t="shared" si="25"/>
        <v>93224.69</v>
      </c>
    </row>
    <row r="397" spans="1:9" ht="31.5">
      <c r="A397" s="10" t="s">
        <v>312</v>
      </c>
      <c r="B397" s="11" t="s">
        <v>313</v>
      </c>
      <c r="C397" s="11" t="s">
        <v>314</v>
      </c>
      <c r="D397" s="4">
        <f>5900+10000+3800+1000+37640-3957.46+10000</f>
        <v>64382.54</v>
      </c>
      <c r="E397" s="4">
        <v>11338.54</v>
      </c>
      <c r="F397" s="4">
        <f>-1534.49+10000</f>
        <v>8465.51</v>
      </c>
      <c r="G397" s="4">
        <f>D397+F397</f>
        <v>72848.05</v>
      </c>
      <c r="H397" s="4">
        <v>20376.64</v>
      </c>
      <c r="I397" s="4">
        <f>G397+H397</f>
        <v>93224.69</v>
      </c>
    </row>
    <row r="398" spans="1:9" ht="63">
      <c r="A398" s="56" t="s">
        <v>315</v>
      </c>
      <c r="B398" s="49" t="s">
        <v>316</v>
      </c>
      <c r="C398" s="49"/>
      <c r="D398" s="48">
        <f>D399</f>
        <v>2646</v>
      </c>
      <c r="E398" s="4"/>
      <c r="F398" s="48">
        <f>F399</f>
        <v>0</v>
      </c>
      <c r="G398" s="48">
        <f>G399</f>
        <v>2646</v>
      </c>
      <c r="H398" s="48">
        <f>H399</f>
        <v>0</v>
      </c>
      <c r="I398" s="48">
        <f>I399</f>
        <v>2646</v>
      </c>
    </row>
    <row r="399" spans="1:9" ht="94.5">
      <c r="A399" s="10" t="s">
        <v>48</v>
      </c>
      <c r="B399" s="11" t="s">
        <v>316</v>
      </c>
      <c r="C399" s="11" t="s">
        <v>49</v>
      </c>
      <c r="D399" s="4">
        <v>2646</v>
      </c>
      <c r="E399" s="4"/>
      <c r="F399" s="4">
        <v>0</v>
      </c>
      <c r="G399" s="4">
        <v>2646</v>
      </c>
      <c r="H399" s="4"/>
      <c r="I399" s="4">
        <f>G399+H399</f>
        <v>2646</v>
      </c>
    </row>
    <row r="400" spans="1:9" ht="15.75">
      <c r="A400" s="21" t="s">
        <v>10</v>
      </c>
      <c r="B400" s="22"/>
      <c r="C400" s="22"/>
      <c r="D400" s="23">
        <f>D388+D209+D157+D139+D74+D43+D18+D332+D353+D364+D372</f>
        <v>840743.1699999999</v>
      </c>
      <c r="E400" s="23">
        <f>E388+E209+E157+E139+E74+E43+E18+E332+E353</f>
        <v>405815.14</v>
      </c>
      <c r="F400" s="23">
        <f>F388+F209+F157+F139+F74+F43+F18+F332+F353+F364+F372</f>
        <v>66493</v>
      </c>
      <c r="G400" s="23">
        <f>G388+G209+G157+G139+G74+G43+G18+G332+G353+G364+G372</f>
        <v>908287.2899999999</v>
      </c>
      <c r="H400" s="23">
        <f>H388+H209+H157+H139+H74+H43+H18+H332+H353+H364+H372</f>
        <v>187578.61000000002</v>
      </c>
      <c r="I400" s="23">
        <f>I388+I209+I157+I139+I74+I43+I18+I332+I353+I364+I372</f>
        <v>1103365.9</v>
      </c>
    </row>
    <row r="402" ht="12.75">
      <c r="E402" s="24"/>
    </row>
  </sheetData>
  <sheetProtection/>
  <autoFilter ref="A18:I400"/>
  <mergeCells count="15">
    <mergeCell ref="A16:A17"/>
    <mergeCell ref="B16:B17"/>
    <mergeCell ref="C16:C17"/>
    <mergeCell ref="D16:G16"/>
    <mergeCell ref="A10:I10"/>
    <mergeCell ref="A11:I11"/>
    <mergeCell ref="A14:I14"/>
    <mergeCell ref="I16:I17"/>
    <mergeCell ref="C15:G15"/>
    <mergeCell ref="B13:E13"/>
    <mergeCell ref="A2:I2"/>
    <mergeCell ref="A3:I3"/>
    <mergeCell ref="A5:I5"/>
    <mergeCell ref="A8:I8"/>
    <mergeCell ref="A9:I9"/>
  </mergeCells>
  <printOptions/>
  <pageMargins left="0.62" right="0.16" top="0.42" bottom="0.25" header="0.22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2016-08-01T14:19:47Z</cp:lastPrinted>
  <dcterms:created xsi:type="dcterms:W3CDTF">1996-10-08T23:32:33Z</dcterms:created>
  <dcterms:modified xsi:type="dcterms:W3CDTF">2016-08-01T14:21:16Z</dcterms:modified>
  <cp:category/>
  <cp:version/>
  <cp:contentType/>
  <cp:contentStatus/>
</cp:coreProperties>
</file>